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50" activeTab="0"/>
  </bookViews>
  <sheets>
    <sheet name="Exempt" sheetId="1" r:id="rId1"/>
    <sheet name="Nonexempt" sheetId="2" r:id="rId2"/>
  </sheets>
  <definedNames>
    <definedName name="_xlnm.Print_Area" localSheetId="0">'Exempt'!$A$1:$M$48</definedName>
    <definedName name="_xlnm.Print_Area" localSheetId="1">'Nonexempt'!$A$1:$M$48</definedName>
  </definedNames>
  <calcPr fullCalcOnLoad="1"/>
</workbook>
</file>

<file path=xl/sharedStrings.xml><?xml version="1.0" encoding="utf-8"?>
<sst xmlns="http://schemas.openxmlformats.org/spreadsheetml/2006/main" count="111" uniqueCount="58">
  <si>
    <t>Assumed Salary divided by 52</t>
  </si>
  <si>
    <t>New World</t>
  </si>
  <si>
    <t>Old World</t>
  </si>
  <si>
    <t>Total Salary</t>
  </si>
  <si>
    <t>Total Fringe</t>
  </si>
  <si>
    <t>Total Salary &amp; Fringe</t>
  </si>
  <si>
    <t>Will vary by vacation taken</t>
  </si>
  <si>
    <t>Line</t>
  </si>
  <si>
    <t>Description</t>
  </si>
  <si>
    <t>systemwide assumed number of weeks taken</t>
  </si>
  <si>
    <t>systemwide assumed number of weeks worked</t>
  </si>
  <si>
    <t>Assumed</t>
  </si>
  <si>
    <t>Required for government calcualtions - no accrual on vacation</t>
  </si>
  <si>
    <t>Regular fringe rate</t>
  </si>
  <si>
    <t>Vacation fringe rate</t>
  </si>
  <si>
    <t>Weeks worked x comp per week</t>
  </si>
  <si>
    <t>Agrees to Line 1</t>
  </si>
  <si>
    <t>Line 5</t>
  </si>
  <si>
    <t>Line 7 x (Line 9 + Line 10)</t>
  </si>
  <si>
    <t>Sum of Lines 13 to 15</t>
  </si>
  <si>
    <t>Assumed Salary</t>
  </si>
  <si>
    <t>Line 12 + Line 16</t>
  </si>
  <si>
    <t>Total weeks charged to budget</t>
  </si>
  <si>
    <t>FIXED BY CENTRAL</t>
  </si>
  <si>
    <t>Weekly comp rate</t>
  </si>
  <si>
    <t>Weeks of vacation taken</t>
  </si>
  <si>
    <t>Vacation salary</t>
  </si>
  <si>
    <t>Salary earning vacation accrual (based on weeks worked)</t>
  </si>
  <si>
    <t>Weeks worked</t>
  </si>
  <si>
    <t>Weeks of vacation earned</t>
  </si>
  <si>
    <t>52 weeks less Line 3</t>
  </si>
  <si>
    <t>Exempts earn 4 weeks per year</t>
  </si>
  <si>
    <t>Absence Management in the Financials - Exempt example</t>
  </si>
  <si>
    <t>Absence Management in the Financials - Nonexempt example</t>
  </si>
  <si>
    <t>Percent change from 4 weeks taken scenario</t>
  </si>
  <si>
    <t>Weeks of vacation x comp per week  (Line 2 x Line 3)</t>
  </si>
  <si>
    <t>YOU SHOULD MODIFY THIS SPREADSHEET BY ENTERING CHANGES IN THE YELLOW CELLS ONLY</t>
  </si>
  <si>
    <t>This spreadsheet allows you to see the budgetary impact of a nonexempt person using 0-5 weeks of vacation in FY08, as well as comparing these results to what the budget would look like in the "old world" (pre-FY08).</t>
  </si>
  <si>
    <t>This spreadsheet allows you to see the budgetary impact of an exempt person using 0-5 weeks of vacation in FY08, as well as comparing these results to what the budget would look like in the "old world" (pre-FY08).</t>
  </si>
  <si>
    <t>Note that when a person takes the same number of weeks as they have earned, the charge to your budget is approximately the same as it would have been in the "old world."</t>
  </si>
  <si>
    <t>FIXED BY CENTRAL - estimated rate subject to change</t>
  </si>
  <si>
    <t>Nonexempts earn 3 or 4 weeks per year</t>
  </si>
  <si>
    <t>Line 7  x Line 10    new allocation credits reg fringe on vac salary back to tub</t>
  </si>
  <si>
    <t>With nonexempts, some employees earn three weeks and some earn four weeks per year; the vacation fringe rate is based upon an estimate of the ratio of employees earning three versus four weeks of vacation per year.</t>
  </si>
  <si>
    <t>Total salary received by employee</t>
  </si>
  <si>
    <t>Line 4</t>
  </si>
  <si>
    <r>
      <t xml:space="preserve">Line 5     </t>
    </r>
    <r>
      <rPr>
        <i/>
        <sz val="10"/>
        <rFont val="Arial"/>
        <family val="2"/>
      </rPr>
      <t>new allocation credits vacation salary back to tub</t>
    </r>
  </si>
  <si>
    <t>Estimated average weeks of vacation earned</t>
  </si>
  <si>
    <t>Regular pay</t>
  </si>
  <si>
    <t xml:space="preserve">Vacation pay </t>
  </si>
  <si>
    <t>Reimbursement of vacation pay</t>
  </si>
  <si>
    <t>Regular fringe</t>
  </si>
  <si>
    <t>New vacation fringe</t>
  </si>
  <si>
    <t>Reimbursement of fringe on vac pay</t>
  </si>
  <si>
    <t>Obj Code</t>
  </si>
  <si>
    <t>Annual compensation</t>
  </si>
  <si>
    <t>Line 8 x line 9        vacation fringe is charged on regular pay only</t>
  </si>
  <si>
    <t>Sum of Lines 9 to 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</si>
</sst>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%"/>
    <numFmt numFmtId="168" formatCode="0.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_);_(* \(#,##0.000\);_(* &quot;-&quot;?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5" fontId="0" fillId="0" borderId="0" xfId="15" applyNumberFormat="1" applyAlignment="1">
      <alignment/>
    </xf>
    <xf numFmtId="9" fontId="0" fillId="0" borderId="0" xfId="19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5" fontId="0" fillId="2" borderId="0" xfId="15" applyNumberFormat="1" applyFill="1" applyAlignment="1">
      <alignment/>
    </xf>
    <xf numFmtId="0" fontId="0" fillId="0" borderId="1" xfId="0" applyBorder="1" applyAlignment="1">
      <alignment horizontal="left"/>
    </xf>
    <xf numFmtId="165" fontId="0" fillId="2" borderId="1" xfId="15" applyNumberFormat="1" applyFill="1" applyBorder="1" applyAlignment="1">
      <alignment/>
    </xf>
    <xf numFmtId="165" fontId="0" fillId="0" borderId="1" xfId="15" applyNumberForma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165" fontId="0" fillId="0" borderId="3" xfId="0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0" borderId="1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170" fontId="0" fillId="0" borderId="0" xfId="17" applyNumberFormat="1" applyAlignment="1">
      <alignment/>
    </xf>
    <xf numFmtId="170" fontId="0" fillId="0" borderId="3" xfId="17" applyNumberFormat="1" applyBorder="1" applyAlignment="1">
      <alignment/>
    </xf>
    <xf numFmtId="170" fontId="0" fillId="3" borderId="4" xfId="17" applyNumberFormat="1" applyFill="1" applyBorder="1" applyAlignment="1">
      <alignment/>
    </xf>
    <xf numFmtId="170" fontId="0" fillId="0" borderId="0" xfId="17" applyNumberFormat="1" applyFill="1" applyBorder="1" applyAlignment="1">
      <alignment/>
    </xf>
    <xf numFmtId="167" fontId="0" fillId="0" borderId="0" xfId="19" applyNumberFormat="1" applyFont="1" applyFill="1" applyBorder="1" applyAlignment="1">
      <alignment/>
    </xf>
    <xf numFmtId="165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19" applyNumberFormat="1" applyAlignment="1">
      <alignment/>
    </xf>
    <xf numFmtId="0" fontId="3" fillId="0" borderId="0" xfId="0" applyFont="1" applyAlignment="1">
      <alignment/>
    </xf>
    <xf numFmtId="170" fontId="0" fillId="3" borderId="4" xfId="17" applyNumberFormat="1" applyFill="1" applyBorder="1" applyAlignment="1">
      <alignment/>
    </xf>
    <xf numFmtId="165" fontId="0" fillId="0" borderId="0" xfId="15" applyNumberFormat="1" applyAlignment="1">
      <alignment/>
    </xf>
    <xf numFmtId="9" fontId="0" fillId="0" borderId="0" xfId="19" applyAlignment="1">
      <alignment/>
    </xf>
    <xf numFmtId="170" fontId="0" fillId="0" borderId="0" xfId="17" applyNumberFormat="1" applyAlignment="1">
      <alignment/>
    </xf>
    <xf numFmtId="170" fontId="0" fillId="0" borderId="3" xfId="17" applyNumberFormat="1" applyBorder="1" applyAlignment="1">
      <alignment/>
    </xf>
    <xf numFmtId="165" fontId="0" fillId="0" borderId="0" xfId="15" applyNumberFormat="1" applyFont="1" applyAlignment="1">
      <alignment/>
    </xf>
    <xf numFmtId="165" fontId="0" fillId="2" borderId="0" xfId="15" applyNumberFormat="1" applyFill="1" applyAlignment="1">
      <alignment/>
    </xf>
    <xf numFmtId="165" fontId="0" fillId="2" borderId="1" xfId="15" applyNumberFormat="1" applyFill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1" xfId="15" applyNumberFormat="1" applyFont="1" applyBorder="1" applyAlignment="1" quotePrefix="1">
      <alignment/>
    </xf>
    <xf numFmtId="10" fontId="0" fillId="0" borderId="0" xfId="19" applyNumberForma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70" fontId="0" fillId="0" borderId="4" xfId="17" applyNumberFormat="1" applyFill="1" applyBorder="1" applyAlignment="1">
      <alignment/>
    </xf>
    <xf numFmtId="165" fontId="0" fillId="0" borderId="0" xfId="15" applyNumberFormat="1" applyFont="1" applyFill="1" applyAlignment="1">
      <alignment/>
    </xf>
    <xf numFmtId="167" fontId="0" fillId="0" borderId="4" xfId="19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15" applyNumberFormat="1" applyFill="1" applyBorder="1" applyAlignment="1">
      <alignment/>
    </xf>
    <xf numFmtId="165" fontId="4" fillId="0" borderId="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9" fontId="3" fillId="0" borderId="0" xfId="19" applyFont="1" applyFill="1" applyBorder="1" applyAlignment="1">
      <alignment/>
    </xf>
    <xf numFmtId="9" fontId="0" fillId="0" borderId="0" xfId="19" applyFill="1" applyBorder="1" applyAlignment="1">
      <alignment/>
    </xf>
    <xf numFmtId="0" fontId="6" fillId="0" borderId="2" xfId="0" applyFont="1" applyBorder="1" applyAlignment="1">
      <alignment horizontal="left"/>
    </xf>
    <xf numFmtId="170" fontId="0" fillId="0" borderId="4" xfId="17" applyNumberFormat="1" applyFill="1" applyBorder="1" applyAlignment="1">
      <alignment/>
    </xf>
    <xf numFmtId="170" fontId="0" fillId="0" borderId="0" xfId="17" applyNumberFormat="1" applyFill="1" applyBorder="1" applyAlignment="1">
      <alignment/>
    </xf>
    <xf numFmtId="165" fontId="0" fillId="0" borderId="0" xfId="15" applyNumberFormat="1" applyFill="1" applyBorder="1" applyAlignment="1">
      <alignment/>
    </xf>
    <xf numFmtId="9" fontId="0" fillId="0" borderId="0" xfId="19" applyFill="1" applyBorder="1" applyAlignment="1">
      <alignment/>
    </xf>
    <xf numFmtId="164" fontId="0" fillId="0" borderId="0" xfId="15" applyNumberFormat="1" applyFont="1" applyFill="1" applyAlignment="1">
      <alignment/>
    </xf>
    <xf numFmtId="0" fontId="7" fillId="0" borderId="0" xfId="0" applyFont="1" applyBorder="1" applyAlignment="1">
      <alignment horizontal="left"/>
    </xf>
    <xf numFmtId="164" fontId="0" fillId="0" borderId="0" xfId="15" applyNumberFormat="1" applyAlignment="1">
      <alignment/>
    </xf>
    <xf numFmtId="164" fontId="0" fillId="0" borderId="3" xfId="15" applyNumberFormat="1" applyBorder="1" applyAlignment="1">
      <alignment/>
    </xf>
    <xf numFmtId="164" fontId="0" fillId="3" borderId="4" xfId="15" applyNumberFormat="1" applyFill="1" applyBorder="1" applyAlignment="1">
      <alignment/>
    </xf>
    <xf numFmtId="164" fontId="0" fillId="3" borderId="4" xfId="15" applyNumberFormat="1" applyFill="1" applyBorder="1" applyAlignment="1">
      <alignment/>
    </xf>
    <xf numFmtId="164" fontId="0" fillId="0" borderId="0" xfId="15" applyNumberFormat="1" applyAlignment="1">
      <alignment/>
    </xf>
    <xf numFmtId="164" fontId="0" fillId="0" borderId="3" xfId="15" applyNumberFormat="1" applyBorder="1" applyAlignment="1">
      <alignment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0" fillId="4" borderId="0" xfId="0" applyFill="1" applyAlignment="1">
      <alignment/>
    </xf>
    <xf numFmtId="9" fontId="3" fillId="4" borderId="0" xfId="19" applyFont="1" applyFill="1" applyAlignment="1">
      <alignment/>
    </xf>
    <xf numFmtId="9" fontId="5" fillId="4" borderId="4" xfId="19" applyFont="1" applyFill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5" fontId="4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tabSelected="1" zoomScale="85" zoomScaleNormal="85" workbookViewId="0" topLeftCell="A5">
      <selection activeCell="C36" sqref="C36"/>
    </sheetView>
  </sheetViews>
  <sheetFormatPr defaultColWidth="9.140625" defaultRowHeight="12.75" outlineLevelRow="1" outlineLevelCol="1"/>
  <cols>
    <col min="1" max="1" width="4.8515625" style="38" customWidth="1"/>
    <col min="2" max="2" width="7.00390625" style="38" customWidth="1"/>
    <col min="3" max="3" width="35.57421875" style="0" customWidth="1"/>
    <col min="4" max="4" width="11.8515625" style="0" customWidth="1"/>
    <col min="5" max="5" width="3.140625" style="0" customWidth="1"/>
    <col min="6" max="6" width="12.7109375" style="0" customWidth="1"/>
    <col min="7" max="11" width="12.7109375" style="0" customWidth="1" outlineLevel="1"/>
    <col min="12" max="12" width="1.28515625" style="52" customWidth="1" outlineLevel="1"/>
    <col min="13" max="13" width="63.57421875" style="0" customWidth="1"/>
  </cols>
  <sheetData>
    <row r="1" spans="1:14" ht="16.5" thickBot="1">
      <c r="A1" s="60" t="s">
        <v>32</v>
      </c>
      <c r="B1" s="78"/>
      <c r="C1" s="9"/>
      <c r="D1" s="10"/>
      <c r="E1" s="10"/>
      <c r="F1" s="10"/>
      <c r="G1" s="10"/>
      <c r="H1" s="10"/>
      <c r="I1" s="10"/>
      <c r="J1" s="10"/>
      <c r="K1" s="10"/>
      <c r="L1" s="51"/>
      <c r="M1" s="10"/>
      <c r="N1" s="10"/>
    </row>
    <row r="2" spans="1:14" ht="23.25" customHeight="1">
      <c r="A2" s="66" t="s">
        <v>38</v>
      </c>
      <c r="B2" s="79"/>
      <c r="C2" s="43"/>
      <c r="D2" s="44"/>
      <c r="E2" s="44"/>
      <c r="F2" s="44"/>
      <c r="G2" s="44"/>
      <c r="H2" s="44"/>
      <c r="I2" s="44"/>
      <c r="J2" s="44"/>
      <c r="K2" s="44"/>
      <c r="M2" s="44"/>
      <c r="N2" s="44"/>
    </row>
    <row r="3" spans="1:14" ht="23.25" customHeight="1">
      <c r="A3" s="42"/>
      <c r="B3" s="80"/>
      <c r="C3" s="43"/>
      <c r="D3" s="44"/>
      <c r="E3" s="44"/>
      <c r="F3" s="44"/>
      <c r="G3" s="44"/>
      <c r="H3" s="44"/>
      <c r="I3" s="44"/>
      <c r="J3" s="44"/>
      <c r="K3" s="44"/>
      <c r="M3" s="44"/>
      <c r="N3" s="44"/>
    </row>
    <row r="4" spans="1:14" ht="12.75">
      <c r="A4" s="45" t="s">
        <v>36</v>
      </c>
      <c r="B4" s="81"/>
      <c r="C4" s="46"/>
      <c r="D4" s="47"/>
      <c r="E4" s="47"/>
      <c r="F4" s="47"/>
      <c r="G4" s="47"/>
      <c r="H4" s="47"/>
      <c r="I4" s="44"/>
      <c r="J4" s="44"/>
      <c r="K4" s="44"/>
      <c r="M4" s="44"/>
      <c r="N4" s="44"/>
    </row>
    <row r="5" spans="1:14" ht="12.75">
      <c r="A5" s="42"/>
      <c r="B5" s="80"/>
      <c r="C5" s="43"/>
      <c r="D5" s="44"/>
      <c r="E5" s="44"/>
      <c r="F5" s="44"/>
      <c r="G5" s="44"/>
      <c r="H5" s="44"/>
      <c r="I5" s="44"/>
      <c r="J5" s="44"/>
      <c r="K5" s="44"/>
      <c r="M5" s="44"/>
      <c r="N5" s="44"/>
    </row>
    <row r="6" spans="1:12" ht="15">
      <c r="A6" s="37"/>
      <c r="D6" s="15" t="s">
        <v>2</v>
      </c>
      <c r="F6" s="87" t="s">
        <v>1</v>
      </c>
      <c r="G6" s="87"/>
      <c r="H6" s="87"/>
      <c r="I6" s="87"/>
      <c r="J6" s="87"/>
      <c r="K6" s="87"/>
      <c r="L6" s="54"/>
    </row>
    <row r="7" spans="1:4" ht="6" customHeight="1">
      <c r="A7" s="37"/>
      <c r="D7" s="15"/>
    </row>
    <row r="8" spans="1:12" ht="12.75">
      <c r="A8" s="37" t="s">
        <v>7</v>
      </c>
      <c r="C8" s="3" t="s">
        <v>8</v>
      </c>
      <c r="F8" s="3"/>
      <c r="G8" s="3"/>
      <c r="H8" s="3"/>
      <c r="I8" s="3"/>
      <c r="J8" s="3"/>
      <c r="K8" s="3"/>
      <c r="L8" s="55"/>
    </row>
    <row r="9" spans="1:13" ht="12.75">
      <c r="A9" s="38">
        <v>1</v>
      </c>
      <c r="C9" t="s">
        <v>55</v>
      </c>
      <c r="F9" s="18">
        <v>54000</v>
      </c>
      <c r="G9" s="48">
        <f>+F9</f>
        <v>54000</v>
      </c>
      <c r="H9" s="48">
        <f>+G9</f>
        <v>54000</v>
      </c>
      <c r="I9" s="48">
        <f>+H9</f>
        <v>54000</v>
      </c>
      <c r="J9" s="48">
        <f>+I9</f>
        <v>54000</v>
      </c>
      <c r="K9" s="48">
        <f>+J9</f>
        <v>54000</v>
      </c>
      <c r="L9" s="19"/>
      <c r="M9" t="s">
        <v>20</v>
      </c>
    </row>
    <row r="10" spans="1:15" ht="12.75">
      <c r="A10" s="38">
        <v>2</v>
      </c>
      <c r="C10" t="s">
        <v>24</v>
      </c>
      <c r="F10" s="16">
        <f aca="true" t="shared" si="0" ref="F10:K10">F9/52</f>
        <v>1038.4615384615386</v>
      </c>
      <c r="G10" s="16">
        <f t="shared" si="0"/>
        <v>1038.4615384615386</v>
      </c>
      <c r="H10" s="16">
        <f t="shared" si="0"/>
        <v>1038.4615384615386</v>
      </c>
      <c r="I10" s="16">
        <f t="shared" si="0"/>
        <v>1038.4615384615386</v>
      </c>
      <c r="J10" s="16">
        <f t="shared" si="0"/>
        <v>1038.4615384615386</v>
      </c>
      <c r="K10" s="16">
        <f t="shared" si="0"/>
        <v>1038.4615384615386</v>
      </c>
      <c r="L10" s="19"/>
      <c r="M10" t="s">
        <v>0</v>
      </c>
      <c r="O10" s="2"/>
    </row>
    <row r="11" spans="1:13" ht="12.75">
      <c r="A11" s="38">
        <v>3</v>
      </c>
      <c r="C11" t="s">
        <v>25</v>
      </c>
      <c r="F11" s="70">
        <v>0</v>
      </c>
      <c r="G11" s="70">
        <v>1</v>
      </c>
      <c r="H11" s="70">
        <v>2</v>
      </c>
      <c r="I11" s="70">
        <v>3</v>
      </c>
      <c r="J11" s="70">
        <v>4</v>
      </c>
      <c r="K11" s="70">
        <v>5</v>
      </c>
      <c r="L11" s="53"/>
      <c r="M11" t="s">
        <v>6</v>
      </c>
    </row>
    <row r="13" spans="1:13" ht="13.5" customHeight="1">
      <c r="A13" s="38">
        <v>4</v>
      </c>
      <c r="C13" t="s">
        <v>27</v>
      </c>
      <c r="F13" s="16">
        <f aca="true" t="shared" si="1" ref="F13:K13">F9-F14</f>
        <v>54000</v>
      </c>
      <c r="G13" s="16">
        <f t="shared" si="1"/>
        <v>52961.53846153846</v>
      </c>
      <c r="H13" s="16">
        <f t="shared" si="1"/>
        <v>51923.07692307692</v>
      </c>
      <c r="I13" s="16">
        <f t="shared" si="1"/>
        <v>50884.61538461538</v>
      </c>
      <c r="J13" s="16">
        <f t="shared" si="1"/>
        <v>49846.153846153844</v>
      </c>
      <c r="K13" s="16">
        <f t="shared" si="1"/>
        <v>48807.692307692305</v>
      </c>
      <c r="L13" s="19"/>
      <c r="M13" t="s">
        <v>15</v>
      </c>
    </row>
    <row r="14" spans="1:13" ht="12.75">
      <c r="A14" s="38">
        <v>5</v>
      </c>
      <c r="C14" t="s">
        <v>26</v>
      </c>
      <c r="F14" s="16">
        <f aca="true" t="shared" si="2" ref="F14:K14">F11*F10</f>
        <v>0</v>
      </c>
      <c r="G14" s="16">
        <f t="shared" si="2"/>
        <v>1038.4615384615386</v>
      </c>
      <c r="H14" s="16">
        <f t="shared" si="2"/>
        <v>2076.923076923077</v>
      </c>
      <c r="I14" s="16">
        <f t="shared" si="2"/>
        <v>3115.3846153846157</v>
      </c>
      <c r="J14" s="16">
        <f t="shared" si="2"/>
        <v>4153.846153846154</v>
      </c>
      <c r="K14" s="16">
        <f t="shared" si="2"/>
        <v>5192.307692307693</v>
      </c>
      <c r="L14" s="19"/>
      <c r="M14" t="s">
        <v>35</v>
      </c>
    </row>
    <row r="15" spans="1:13" ht="13.5" thickBot="1">
      <c r="A15" s="38">
        <v>6</v>
      </c>
      <c r="C15" t="s">
        <v>44</v>
      </c>
      <c r="F15" s="17">
        <f aca="true" t="shared" si="3" ref="F15:K15">SUM(F13:F14)</f>
        <v>54000</v>
      </c>
      <c r="G15" s="17">
        <f t="shared" si="3"/>
        <v>54000</v>
      </c>
      <c r="H15" s="17">
        <f t="shared" si="3"/>
        <v>54000</v>
      </c>
      <c r="I15" s="17">
        <f t="shared" si="3"/>
        <v>54000</v>
      </c>
      <c r="J15" s="17">
        <f t="shared" si="3"/>
        <v>54000</v>
      </c>
      <c r="K15" s="17">
        <f t="shared" si="3"/>
        <v>54000</v>
      </c>
      <c r="L15" s="19"/>
      <c r="M15" t="s">
        <v>16</v>
      </c>
    </row>
    <row r="16" spans="6:12" ht="39" customHeight="1" thickTop="1">
      <c r="F16" s="1"/>
      <c r="G16" s="1"/>
      <c r="H16" s="1"/>
      <c r="I16" s="1"/>
      <c r="J16" s="1"/>
      <c r="K16" s="1"/>
      <c r="L16" s="53"/>
    </row>
    <row r="17" spans="3:13" ht="12.75" outlineLevel="1">
      <c r="C17" t="s">
        <v>9</v>
      </c>
      <c r="F17" s="49">
        <v>3</v>
      </c>
      <c r="G17" s="49">
        <v>3</v>
      </c>
      <c r="H17" s="49">
        <v>3</v>
      </c>
      <c r="I17" s="49">
        <v>3</v>
      </c>
      <c r="J17" s="49">
        <v>3</v>
      </c>
      <c r="K17" s="49">
        <v>3</v>
      </c>
      <c r="L17" s="56"/>
      <c r="M17" t="s">
        <v>11</v>
      </c>
    </row>
    <row r="18" spans="3:13" ht="12.75" outlineLevel="1">
      <c r="C18" t="s">
        <v>10</v>
      </c>
      <c r="F18" s="49">
        <f aca="true" t="shared" si="4" ref="F18:K18">52-F17</f>
        <v>49</v>
      </c>
      <c r="G18" s="49">
        <f t="shared" si="4"/>
        <v>49</v>
      </c>
      <c r="H18" s="49">
        <f t="shared" si="4"/>
        <v>49</v>
      </c>
      <c r="I18" s="49">
        <f t="shared" si="4"/>
        <v>49</v>
      </c>
      <c r="J18" s="49">
        <f t="shared" si="4"/>
        <v>49</v>
      </c>
      <c r="K18" s="49">
        <f t="shared" si="4"/>
        <v>49</v>
      </c>
      <c r="L18" s="56"/>
      <c r="M18" t="s">
        <v>12</v>
      </c>
    </row>
    <row r="19" spans="1:13" ht="12.75">
      <c r="A19" s="38">
        <v>7</v>
      </c>
      <c r="C19" t="s">
        <v>13</v>
      </c>
      <c r="F19" s="50">
        <v>0.308</v>
      </c>
      <c r="G19" s="50">
        <f>+$F$19</f>
        <v>0.308</v>
      </c>
      <c r="H19" s="50">
        <f>+$F$19</f>
        <v>0.308</v>
      </c>
      <c r="I19" s="50">
        <f>+$F$19</f>
        <v>0.308</v>
      </c>
      <c r="J19" s="50">
        <f>+$F$19</f>
        <v>0.308</v>
      </c>
      <c r="K19" s="50">
        <f>+$F$19</f>
        <v>0.308</v>
      </c>
      <c r="L19" s="20"/>
      <c r="M19" t="s">
        <v>23</v>
      </c>
    </row>
    <row r="20" spans="1:13" ht="12.75">
      <c r="A20" s="38">
        <v>8</v>
      </c>
      <c r="C20" t="s">
        <v>14</v>
      </c>
      <c r="F20" s="50">
        <v>0.105</v>
      </c>
      <c r="G20" s="50">
        <f>+$F$20</f>
        <v>0.105</v>
      </c>
      <c r="H20" s="50">
        <f>+$F$20</f>
        <v>0.105</v>
      </c>
      <c r="I20" s="50">
        <f>+$F$20</f>
        <v>0.105</v>
      </c>
      <c r="J20" s="50">
        <f>+$F$20</f>
        <v>0.105</v>
      </c>
      <c r="K20" s="50">
        <f>+$F$20</f>
        <v>0.105</v>
      </c>
      <c r="L20" s="20"/>
      <c r="M20" t="s">
        <v>40</v>
      </c>
    </row>
    <row r="21" ht="57.75" customHeight="1">
      <c r="D21" s="1"/>
    </row>
    <row r="22" spans="2:12" ht="15">
      <c r="B22" s="86" t="s">
        <v>54</v>
      </c>
      <c r="D22" s="15" t="s">
        <v>2</v>
      </c>
      <c r="F22" s="87" t="s">
        <v>1</v>
      </c>
      <c r="G22" s="87"/>
      <c r="H22" s="87"/>
      <c r="I22" s="87"/>
      <c r="J22" s="87"/>
      <c r="K22" s="87"/>
      <c r="L22" s="54"/>
    </row>
    <row r="23" spans="1:13" ht="12.75" customHeight="1">
      <c r="A23" s="38">
        <v>9</v>
      </c>
      <c r="B23" s="82">
        <v>6050</v>
      </c>
      <c r="C23" s="4" t="s">
        <v>48</v>
      </c>
      <c r="D23" s="1">
        <f>F9</f>
        <v>54000</v>
      </c>
      <c r="F23" s="1">
        <f aca="true" t="shared" si="5" ref="F23:K23">F9-F14</f>
        <v>54000</v>
      </c>
      <c r="G23" s="1">
        <f t="shared" si="5"/>
        <v>52961.53846153846</v>
      </c>
      <c r="H23" s="1">
        <f t="shared" si="5"/>
        <v>51923.07692307692</v>
      </c>
      <c r="I23" s="1">
        <f t="shared" si="5"/>
        <v>50884.61538461538</v>
      </c>
      <c r="J23" s="1">
        <f t="shared" si="5"/>
        <v>49846.153846153844</v>
      </c>
      <c r="K23" s="1">
        <f t="shared" si="5"/>
        <v>48807.692307692305</v>
      </c>
      <c r="L23" s="53"/>
      <c r="M23" s="13" t="s">
        <v>45</v>
      </c>
    </row>
    <row r="24" spans="1:13" ht="12.75">
      <c r="A24" s="38">
        <v>10</v>
      </c>
      <c r="B24" s="82">
        <v>6052</v>
      </c>
      <c r="C24" s="4" t="s">
        <v>49</v>
      </c>
      <c r="D24" s="5"/>
      <c r="F24" s="1">
        <f aca="true" t="shared" si="6" ref="F24:K24">F14</f>
        <v>0</v>
      </c>
      <c r="G24" s="1">
        <f t="shared" si="6"/>
        <v>1038.4615384615386</v>
      </c>
      <c r="H24" s="1">
        <f t="shared" si="6"/>
        <v>2076.923076923077</v>
      </c>
      <c r="I24" s="1">
        <f t="shared" si="6"/>
        <v>3115.3846153846157</v>
      </c>
      <c r="J24" s="1">
        <f t="shared" si="6"/>
        <v>4153.846153846154</v>
      </c>
      <c r="K24" s="1">
        <f t="shared" si="6"/>
        <v>5192.307692307693</v>
      </c>
      <c r="L24" s="53"/>
      <c r="M24" s="13" t="s">
        <v>17</v>
      </c>
    </row>
    <row r="25" spans="1:13" ht="12.75">
      <c r="A25" s="39">
        <v>11</v>
      </c>
      <c r="B25" s="83">
        <v>6054</v>
      </c>
      <c r="C25" s="6" t="s">
        <v>50</v>
      </c>
      <c r="D25" s="7"/>
      <c r="F25" s="8">
        <f aca="true" t="shared" si="7" ref="F25:K25">-F24</f>
        <v>0</v>
      </c>
      <c r="G25" s="8">
        <f t="shared" si="7"/>
        <v>-1038.4615384615386</v>
      </c>
      <c r="H25" s="8">
        <f t="shared" si="7"/>
        <v>-2076.923076923077</v>
      </c>
      <c r="I25" s="8">
        <f t="shared" si="7"/>
        <v>-3115.3846153846157</v>
      </c>
      <c r="J25" s="8">
        <f t="shared" si="7"/>
        <v>-4153.846153846154</v>
      </c>
      <c r="K25" s="8">
        <f t="shared" si="7"/>
        <v>-5192.307692307693</v>
      </c>
      <c r="L25" s="53"/>
      <c r="M25" s="34" t="s">
        <v>46</v>
      </c>
    </row>
    <row r="26" spans="1:13" ht="12.75">
      <c r="A26" s="38">
        <v>12</v>
      </c>
      <c r="C26" s="4" t="s">
        <v>3</v>
      </c>
      <c r="D26" s="1">
        <f aca="true" t="shared" si="8" ref="D26:K26">SUM(D23:D25)</f>
        <v>54000</v>
      </c>
      <c r="F26" s="1">
        <f t="shared" si="8"/>
        <v>54000</v>
      </c>
      <c r="G26" s="1">
        <f t="shared" si="8"/>
        <v>52961.53846153846</v>
      </c>
      <c r="H26" s="1">
        <f t="shared" si="8"/>
        <v>51923.07692307692</v>
      </c>
      <c r="I26" s="1">
        <f t="shared" si="8"/>
        <v>50884.61538461538</v>
      </c>
      <c r="J26" s="1">
        <f t="shared" si="8"/>
        <v>49846.153846153844</v>
      </c>
      <c r="K26" s="1">
        <f t="shared" si="8"/>
        <v>48807.692307692305</v>
      </c>
      <c r="L26" s="53"/>
      <c r="M26" s="13" t="s">
        <v>57</v>
      </c>
    </row>
    <row r="27" spans="3:13" ht="12.75">
      <c r="C27" s="4"/>
      <c r="D27" s="1"/>
      <c r="F27" s="1"/>
      <c r="G27" s="1"/>
      <c r="H27" s="1"/>
      <c r="I27" s="1"/>
      <c r="J27" s="1"/>
      <c r="K27" s="1"/>
      <c r="L27" s="53"/>
      <c r="M27" s="1"/>
    </row>
    <row r="28" spans="1:13" ht="12.75">
      <c r="A28" s="38">
        <v>13</v>
      </c>
      <c r="B28" s="82">
        <v>6270</v>
      </c>
      <c r="C28" s="4" t="s">
        <v>51</v>
      </c>
      <c r="D28" s="1">
        <f>F19*(D23+D24)</f>
        <v>16632</v>
      </c>
      <c r="F28" s="1">
        <f aca="true" t="shared" si="9" ref="F28:K28">F19*(F23+F24)</f>
        <v>16632</v>
      </c>
      <c r="G28" s="1">
        <f t="shared" si="9"/>
        <v>16632</v>
      </c>
      <c r="H28" s="1">
        <f t="shared" si="9"/>
        <v>16632</v>
      </c>
      <c r="I28" s="1">
        <f t="shared" si="9"/>
        <v>16632</v>
      </c>
      <c r="J28" s="1">
        <f t="shared" si="9"/>
        <v>16632</v>
      </c>
      <c r="K28" s="1">
        <f t="shared" si="9"/>
        <v>16632</v>
      </c>
      <c r="L28" s="53"/>
      <c r="M28" s="13" t="s">
        <v>18</v>
      </c>
    </row>
    <row r="29" spans="1:13" ht="12" customHeight="1">
      <c r="A29" s="38">
        <v>14</v>
      </c>
      <c r="B29" s="82">
        <v>6271</v>
      </c>
      <c r="C29" s="4" t="s">
        <v>52</v>
      </c>
      <c r="D29" s="5"/>
      <c r="F29" s="1">
        <f aca="true" t="shared" si="10" ref="F29:K29">+F20*F23</f>
        <v>5670</v>
      </c>
      <c r="G29" s="1">
        <f t="shared" si="10"/>
        <v>5560.961538461538</v>
      </c>
      <c r="H29" s="1">
        <f t="shared" si="10"/>
        <v>5451.923076923076</v>
      </c>
      <c r="I29" s="1">
        <f t="shared" si="10"/>
        <v>5342.884615384615</v>
      </c>
      <c r="J29" s="1">
        <f t="shared" si="10"/>
        <v>5233.846153846153</v>
      </c>
      <c r="K29" s="1">
        <f t="shared" si="10"/>
        <v>5124.8076923076915</v>
      </c>
      <c r="L29" s="53"/>
      <c r="M29" s="30" t="s">
        <v>56</v>
      </c>
    </row>
    <row r="30" spans="1:13" ht="12.75">
      <c r="A30" s="39">
        <v>15</v>
      </c>
      <c r="B30" s="83">
        <v>6274</v>
      </c>
      <c r="C30" s="6" t="s">
        <v>53</v>
      </c>
      <c r="D30" s="7"/>
      <c r="F30" s="8">
        <f aca="true" t="shared" si="11" ref="F30:K30">-F24*F19</f>
        <v>0</v>
      </c>
      <c r="G30" s="8">
        <f t="shared" si="11"/>
        <v>-319.84615384615387</v>
      </c>
      <c r="H30" s="8">
        <f t="shared" si="11"/>
        <v>-639.6923076923077</v>
      </c>
      <c r="I30" s="8">
        <f t="shared" si="11"/>
        <v>-959.5384615384617</v>
      </c>
      <c r="J30" s="8">
        <f t="shared" si="11"/>
        <v>-1279.3846153846155</v>
      </c>
      <c r="K30" s="8">
        <f t="shared" si="11"/>
        <v>-1599.2307692307695</v>
      </c>
      <c r="L30" s="53"/>
      <c r="M30" s="14" t="s">
        <v>42</v>
      </c>
    </row>
    <row r="31" spans="1:13" ht="12.75">
      <c r="A31" s="38">
        <v>16</v>
      </c>
      <c r="C31" s="4" t="s">
        <v>4</v>
      </c>
      <c r="D31" s="1">
        <f aca="true" t="shared" si="12" ref="D31:K31">SUM(D28:D30)</f>
        <v>16632</v>
      </c>
      <c r="F31" s="1">
        <f t="shared" si="12"/>
        <v>22302</v>
      </c>
      <c r="G31" s="1">
        <f t="shared" si="12"/>
        <v>21873.115384615387</v>
      </c>
      <c r="H31" s="1">
        <f t="shared" si="12"/>
        <v>21444.23076923077</v>
      </c>
      <c r="I31" s="1">
        <f t="shared" si="12"/>
        <v>21015.346153846156</v>
      </c>
      <c r="J31" s="1">
        <f t="shared" si="12"/>
        <v>20586.461538461535</v>
      </c>
      <c r="K31" s="1">
        <f t="shared" si="12"/>
        <v>20157.576923076922</v>
      </c>
      <c r="L31" s="53"/>
      <c r="M31" s="13" t="s">
        <v>19</v>
      </c>
    </row>
    <row r="32" spans="3:13" ht="12.75">
      <c r="C32" s="4"/>
      <c r="D32" s="1"/>
      <c r="F32" s="1"/>
      <c r="G32" s="1"/>
      <c r="H32" s="1"/>
      <c r="I32" s="1"/>
      <c r="J32" s="1"/>
      <c r="K32" s="1"/>
      <c r="L32" s="53"/>
      <c r="M32" s="13"/>
    </row>
    <row r="33" spans="1:13" ht="13.5" thickBot="1">
      <c r="A33" s="40">
        <v>17</v>
      </c>
      <c r="B33" s="40"/>
      <c r="C33" s="11" t="s">
        <v>5</v>
      </c>
      <c r="D33" s="12">
        <f aca="true" t="shared" si="13" ref="D33:K33">D26+D31</f>
        <v>70632</v>
      </c>
      <c r="F33" s="12">
        <f t="shared" si="13"/>
        <v>76302</v>
      </c>
      <c r="G33" s="12">
        <f t="shared" si="13"/>
        <v>74834.65384615384</v>
      </c>
      <c r="H33" s="12">
        <f t="shared" si="13"/>
        <v>73367.30769230769</v>
      </c>
      <c r="I33" s="12">
        <f t="shared" si="13"/>
        <v>71899.96153846153</v>
      </c>
      <c r="J33" s="12">
        <f t="shared" si="13"/>
        <v>70432.61538461538</v>
      </c>
      <c r="K33" s="12">
        <f t="shared" si="13"/>
        <v>68965.26923076922</v>
      </c>
      <c r="L33" s="57"/>
      <c r="M33" s="12" t="s">
        <v>21</v>
      </c>
    </row>
    <row r="34" spans="3:4" ht="13.5" thickTop="1">
      <c r="C34" s="4"/>
      <c r="D34" s="4"/>
    </row>
    <row r="35" spans="1:12" s="24" customFormat="1" ht="12.75">
      <c r="A35" s="73" t="s">
        <v>34</v>
      </c>
      <c r="B35" s="84"/>
      <c r="C35" s="74"/>
      <c r="D35" s="75"/>
      <c r="E35" s="74"/>
      <c r="F35" s="76">
        <f aca="true" t="shared" si="14" ref="F35:K35">+F33/$J$33</f>
        <v>1.0833333333333335</v>
      </c>
      <c r="G35" s="76">
        <f t="shared" si="14"/>
        <v>1.0625</v>
      </c>
      <c r="H35" s="76">
        <f t="shared" si="14"/>
        <v>1.0416666666666667</v>
      </c>
      <c r="I35" s="76">
        <f t="shared" si="14"/>
        <v>1.0208333333333333</v>
      </c>
      <c r="J35" s="77">
        <f t="shared" si="14"/>
        <v>1</v>
      </c>
      <c r="K35" s="76">
        <f t="shared" si="14"/>
        <v>0.9791666666666666</v>
      </c>
      <c r="L35" s="58"/>
    </row>
    <row r="36" spans="1:2" ht="36.75" customHeight="1">
      <c r="A36" s="36"/>
      <c r="B36" s="85"/>
    </row>
    <row r="37" spans="1:12" ht="12.75">
      <c r="A37" s="36"/>
      <c r="B37" s="85"/>
      <c r="D37" s="1"/>
      <c r="E37" s="1"/>
      <c r="F37" s="1"/>
      <c r="G37" s="1"/>
      <c r="H37" s="1"/>
      <c r="I37" s="1"/>
      <c r="J37" s="1"/>
      <c r="K37" s="1"/>
      <c r="L37" s="53"/>
    </row>
    <row r="38" spans="1:13" ht="12.75">
      <c r="A38" s="36" t="s">
        <v>28</v>
      </c>
      <c r="B38" s="85"/>
      <c r="D38" s="71">
        <v>52</v>
      </c>
      <c r="E38" s="71"/>
      <c r="F38" s="71">
        <f aca="true" t="shared" si="15" ref="F38:K38">52-F11</f>
        <v>52</v>
      </c>
      <c r="G38" s="71">
        <f t="shared" si="15"/>
        <v>51</v>
      </c>
      <c r="H38" s="71">
        <f t="shared" si="15"/>
        <v>50</v>
      </c>
      <c r="I38" s="71">
        <f t="shared" si="15"/>
        <v>49</v>
      </c>
      <c r="J38" s="71">
        <f t="shared" si="15"/>
        <v>48</v>
      </c>
      <c r="K38" s="71">
        <f t="shared" si="15"/>
        <v>47</v>
      </c>
      <c r="L38" s="53"/>
      <c r="M38" s="41" t="s">
        <v>30</v>
      </c>
    </row>
    <row r="39" spans="1:13" ht="12.75">
      <c r="A39" s="36" t="s">
        <v>29</v>
      </c>
      <c r="B39" s="85"/>
      <c r="D39" s="71"/>
      <c r="E39" s="71"/>
      <c r="F39" s="71">
        <v>4</v>
      </c>
      <c r="G39" s="71">
        <v>4</v>
      </c>
      <c r="H39" s="71">
        <v>4</v>
      </c>
      <c r="I39" s="71">
        <v>4</v>
      </c>
      <c r="J39" s="71">
        <v>4</v>
      </c>
      <c r="K39" s="71">
        <v>4</v>
      </c>
      <c r="L39" s="53"/>
      <c r="M39" t="s">
        <v>31</v>
      </c>
    </row>
    <row r="40" spans="1:12" ht="17.25" customHeight="1" thickBot="1">
      <c r="A40" s="36" t="s">
        <v>22</v>
      </c>
      <c r="B40" s="85"/>
      <c r="D40" s="72">
        <f>SUM(D38:D39)</f>
        <v>52</v>
      </c>
      <c r="E40" s="71"/>
      <c r="F40" s="72">
        <f aca="true" t="shared" si="16" ref="F40:K40">SUM(F38:F39)</f>
        <v>56</v>
      </c>
      <c r="G40" s="72">
        <f t="shared" si="16"/>
        <v>55</v>
      </c>
      <c r="H40" s="72">
        <f t="shared" si="16"/>
        <v>54</v>
      </c>
      <c r="I40" s="72">
        <f t="shared" si="16"/>
        <v>53</v>
      </c>
      <c r="J40" s="72">
        <f t="shared" si="16"/>
        <v>52</v>
      </c>
      <c r="K40" s="72">
        <f t="shared" si="16"/>
        <v>51</v>
      </c>
      <c r="L40" s="53"/>
    </row>
    <row r="41" ht="13.5" thickTop="1"/>
    <row r="43" spans="6:12" ht="12.75">
      <c r="F43" s="21"/>
      <c r="G43" s="21"/>
      <c r="H43" s="21"/>
      <c r="I43" s="21"/>
      <c r="J43" s="21"/>
      <c r="K43" s="21"/>
      <c r="L43" s="21"/>
    </row>
    <row r="44" spans="6:8" ht="12.75">
      <c r="F44" s="22"/>
      <c r="H44" s="23"/>
    </row>
    <row r="45" spans="6:12" ht="12.75">
      <c r="F45" s="22"/>
      <c r="H45" s="23"/>
      <c r="K45" s="2"/>
      <c r="L45" s="59"/>
    </row>
    <row r="46" spans="3:8" ht="12.75">
      <c r="C46" t="s">
        <v>39</v>
      </c>
      <c r="F46" s="22"/>
      <c r="H46" s="23"/>
    </row>
    <row r="47" spans="6:8" ht="12.75">
      <c r="F47" s="22"/>
      <c r="H47" s="23"/>
    </row>
    <row r="48" spans="6:8" ht="12.75">
      <c r="F48" s="22"/>
      <c r="H48" s="23"/>
    </row>
    <row r="49" spans="6:8" ht="12.75">
      <c r="F49" s="22"/>
      <c r="H49" s="23"/>
    </row>
    <row r="50" spans="6:8" ht="12.75">
      <c r="F50" s="22"/>
      <c r="H50" s="23"/>
    </row>
    <row r="51" spans="6:8" ht="12.75">
      <c r="F51" s="22"/>
      <c r="H51" s="23"/>
    </row>
  </sheetData>
  <sheetProtection/>
  <mergeCells count="2">
    <mergeCell ref="F22:K22"/>
    <mergeCell ref="F6:K6"/>
  </mergeCells>
  <printOptions/>
  <pageMargins left="0.5" right="0.31" top="0.74" bottom="0.79" header="0.5" footer="0.35"/>
  <pageSetup fitToHeight="1" fitToWidth="1" horizontalDpi="600" verticalDpi="600" orientation="landscape" scale="65" r:id="rId1"/>
  <headerFooter alignWithMargins="0">
    <oddFooter>&amp;L&amp;8&amp;D  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="85" zoomScaleNormal="85" workbookViewId="0" topLeftCell="A1">
      <selection activeCell="A1" sqref="A1"/>
    </sheetView>
  </sheetViews>
  <sheetFormatPr defaultColWidth="9.140625" defaultRowHeight="12.75" outlineLevelRow="1" outlineLevelCol="1"/>
  <cols>
    <col min="1" max="1" width="4.8515625" style="38" customWidth="1"/>
    <col min="2" max="2" width="5.57421875" style="38" customWidth="1"/>
    <col min="3" max="3" width="36.421875" style="0" customWidth="1"/>
    <col min="4" max="4" width="11.8515625" style="0" customWidth="1"/>
    <col min="5" max="5" width="3.140625" style="0" customWidth="1"/>
    <col min="6" max="6" width="12.7109375" style="0" customWidth="1"/>
    <col min="7" max="11" width="12.7109375" style="0" customWidth="1" outlineLevel="1"/>
    <col min="12" max="12" width="1.28515625" style="52" customWidth="1" outlineLevel="1"/>
    <col min="13" max="13" width="64.00390625" style="0" customWidth="1"/>
  </cols>
  <sheetData>
    <row r="1" spans="1:14" ht="16.5" thickBot="1">
      <c r="A1" s="60" t="s">
        <v>33</v>
      </c>
      <c r="B1" s="78"/>
      <c r="C1" s="9"/>
      <c r="D1" s="10"/>
      <c r="E1" s="10"/>
      <c r="F1" s="10"/>
      <c r="G1" s="10"/>
      <c r="H1" s="10"/>
      <c r="I1" s="10"/>
      <c r="J1" s="10"/>
      <c r="K1" s="10"/>
      <c r="L1" s="51"/>
      <c r="M1" s="10"/>
      <c r="N1" s="10"/>
    </row>
    <row r="2" spans="1:14" ht="23.25" customHeight="1">
      <c r="A2" s="66" t="s">
        <v>37</v>
      </c>
      <c r="B2" s="79"/>
      <c r="C2" s="43"/>
      <c r="D2" s="44"/>
      <c r="E2" s="44"/>
      <c r="F2" s="44"/>
      <c r="G2" s="44"/>
      <c r="H2" s="44"/>
      <c r="I2" s="44"/>
      <c r="J2" s="44"/>
      <c r="K2" s="44"/>
      <c r="M2" s="44"/>
      <c r="N2" s="44"/>
    </row>
    <row r="3" spans="1:14" ht="23.25" customHeight="1">
      <c r="A3" s="42"/>
      <c r="B3" s="80"/>
      <c r="C3" s="43"/>
      <c r="D3" s="44"/>
      <c r="E3" s="44"/>
      <c r="F3" s="44"/>
      <c r="G3" s="44"/>
      <c r="H3" s="44"/>
      <c r="I3" s="44"/>
      <c r="J3" s="44"/>
      <c r="K3" s="44"/>
      <c r="M3" s="44"/>
      <c r="N3" s="44"/>
    </row>
    <row r="4" spans="1:14" ht="12.75">
      <c r="A4" s="45" t="s">
        <v>36</v>
      </c>
      <c r="B4" s="81"/>
      <c r="C4" s="46"/>
      <c r="D4" s="47"/>
      <c r="E4" s="47"/>
      <c r="F4" s="47"/>
      <c r="G4" s="47"/>
      <c r="H4" s="47"/>
      <c r="I4" s="44"/>
      <c r="J4" s="44"/>
      <c r="K4" s="44"/>
      <c r="M4" s="44"/>
      <c r="N4" s="44"/>
    </row>
    <row r="5" spans="1:14" ht="12.75">
      <c r="A5" s="42"/>
      <c r="B5" s="80"/>
      <c r="C5" s="43"/>
      <c r="D5" s="44"/>
      <c r="E5" s="44"/>
      <c r="F5" s="44"/>
      <c r="G5" s="44"/>
      <c r="H5" s="44"/>
      <c r="I5" s="44"/>
      <c r="J5" s="44"/>
      <c r="K5" s="44"/>
      <c r="M5" s="44"/>
      <c r="N5" s="44"/>
    </row>
    <row r="6" spans="1:12" ht="15">
      <c r="A6" s="37"/>
      <c r="D6" s="15" t="s">
        <v>2</v>
      </c>
      <c r="F6" s="87" t="s">
        <v>1</v>
      </c>
      <c r="G6" s="87"/>
      <c r="H6" s="87"/>
      <c r="I6" s="87"/>
      <c r="J6" s="87"/>
      <c r="K6" s="87"/>
      <c r="L6" s="54"/>
    </row>
    <row r="7" spans="1:4" ht="6" customHeight="1">
      <c r="A7" s="37"/>
      <c r="D7" s="15"/>
    </row>
    <row r="8" spans="1:12" ht="12.75">
      <c r="A8" s="37" t="s">
        <v>7</v>
      </c>
      <c r="C8" s="3" t="s">
        <v>8</v>
      </c>
      <c r="F8" s="3"/>
      <c r="G8" s="3"/>
      <c r="H8" s="3"/>
      <c r="I8" s="3"/>
      <c r="J8" s="3"/>
      <c r="K8" s="3"/>
      <c r="L8" s="55"/>
    </row>
    <row r="9" spans="1:13" ht="12.75">
      <c r="A9" s="38">
        <v>1</v>
      </c>
      <c r="C9" t="s">
        <v>55</v>
      </c>
      <c r="F9" s="25">
        <v>40000</v>
      </c>
      <c r="G9" s="61">
        <f>+F9</f>
        <v>40000</v>
      </c>
      <c r="H9" s="61">
        <f>+G9</f>
        <v>40000</v>
      </c>
      <c r="I9" s="61">
        <f>+H9</f>
        <v>40000</v>
      </c>
      <c r="J9" s="61">
        <f>+I9</f>
        <v>40000</v>
      </c>
      <c r="K9" s="61">
        <f>+J9</f>
        <v>40000</v>
      </c>
      <c r="L9" s="62"/>
      <c r="M9" t="s">
        <v>20</v>
      </c>
    </row>
    <row r="10" spans="1:15" ht="12.75">
      <c r="A10" s="38">
        <v>2</v>
      </c>
      <c r="C10" t="s">
        <v>24</v>
      </c>
      <c r="F10" s="28">
        <f aca="true" t="shared" si="0" ref="F10:K10">F9/52</f>
        <v>769.2307692307693</v>
      </c>
      <c r="G10" s="28">
        <f t="shared" si="0"/>
        <v>769.2307692307693</v>
      </c>
      <c r="H10" s="28">
        <f t="shared" si="0"/>
        <v>769.2307692307693</v>
      </c>
      <c r="I10" s="28">
        <f t="shared" si="0"/>
        <v>769.2307692307693</v>
      </c>
      <c r="J10" s="28">
        <f t="shared" si="0"/>
        <v>769.2307692307693</v>
      </c>
      <c r="K10" s="28">
        <f t="shared" si="0"/>
        <v>769.2307692307693</v>
      </c>
      <c r="L10" s="62"/>
      <c r="M10" t="s">
        <v>0</v>
      </c>
      <c r="O10" s="27"/>
    </row>
    <row r="11" spans="1:13" ht="12.75">
      <c r="A11" s="38">
        <v>3</v>
      </c>
      <c r="C11" t="s">
        <v>25</v>
      </c>
      <c r="F11" s="69">
        <v>0</v>
      </c>
      <c r="G11" s="69">
        <v>1</v>
      </c>
      <c r="H11" s="69">
        <v>2</v>
      </c>
      <c r="I11" s="69">
        <v>3</v>
      </c>
      <c r="J11" s="69">
        <v>4</v>
      </c>
      <c r="K11" s="69">
        <v>5</v>
      </c>
      <c r="L11" s="63"/>
      <c r="M11" t="s">
        <v>6</v>
      </c>
    </row>
    <row r="13" spans="1:13" ht="13.5" customHeight="1">
      <c r="A13" s="38">
        <v>4</v>
      </c>
      <c r="C13" t="s">
        <v>27</v>
      </c>
      <c r="F13" s="28">
        <f aca="true" t="shared" si="1" ref="F13:K13">F9-F14</f>
        <v>40000</v>
      </c>
      <c r="G13" s="28">
        <f t="shared" si="1"/>
        <v>39230.769230769234</v>
      </c>
      <c r="H13" s="28">
        <f t="shared" si="1"/>
        <v>38461.53846153846</v>
      </c>
      <c r="I13" s="28">
        <f t="shared" si="1"/>
        <v>37692.307692307695</v>
      </c>
      <c r="J13" s="28">
        <f t="shared" si="1"/>
        <v>36923.07692307692</v>
      </c>
      <c r="K13" s="28">
        <f t="shared" si="1"/>
        <v>36153.846153846156</v>
      </c>
      <c r="L13" s="62"/>
      <c r="M13" t="s">
        <v>15</v>
      </c>
    </row>
    <row r="14" spans="1:13" ht="12.75">
      <c r="A14" s="38">
        <v>5</v>
      </c>
      <c r="C14" t="s">
        <v>26</v>
      </c>
      <c r="F14" s="28">
        <f aca="true" t="shared" si="2" ref="F14:K14">F11*F10</f>
        <v>0</v>
      </c>
      <c r="G14" s="28">
        <f t="shared" si="2"/>
        <v>769.2307692307693</v>
      </c>
      <c r="H14" s="28">
        <f t="shared" si="2"/>
        <v>1538.4615384615386</v>
      </c>
      <c r="I14" s="28">
        <f t="shared" si="2"/>
        <v>2307.6923076923076</v>
      </c>
      <c r="J14" s="28">
        <f t="shared" si="2"/>
        <v>3076.923076923077</v>
      </c>
      <c r="K14" s="28">
        <f t="shared" si="2"/>
        <v>3846.1538461538466</v>
      </c>
      <c r="L14" s="62"/>
      <c r="M14" t="s">
        <v>35</v>
      </c>
    </row>
    <row r="15" spans="1:13" ht="13.5" thickBot="1">
      <c r="A15" s="38">
        <v>6</v>
      </c>
      <c r="C15" t="s">
        <v>44</v>
      </c>
      <c r="F15" s="29">
        <f aca="true" t="shared" si="3" ref="F15:K15">SUM(F13:F14)</f>
        <v>40000</v>
      </c>
      <c r="G15" s="29">
        <f t="shared" si="3"/>
        <v>40000</v>
      </c>
      <c r="H15" s="29">
        <f t="shared" si="3"/>
        <v>40000</v>
      </c>
      <c r="I15" s="29">
        <f t="shared" si="3"/>
        <v>40000</v>
      </c>
      <c r="J15" s="29">
        <f t="shared" si="3"/>
        <v>40000</v>
      </c>
      <c r="K15" s="29">
        <f t="shared" si="3"/>
        <v>40000</v>
      </c>
      <c r="L15" s="62"/>
      <c r="M15" t="s">
        <v>16</v>
      </c>
    </row>
    <row r="16" spans="6:12" ht="39" customHeight="1" thickTop="1">
      <c r="F16" s="26"/>
      <c r="G16" s="26"/>
      <c r="H16" s="26"/>
      <c r="I16" s="26"/>
      <c r="J16" s="26"/>
      <c r="K16" s="26"/>
      <c r="L16" s="63"/>
    </row>
    <row r="17" spans="3:13" ht="12.75" outlineLevel="1">
      <c r="C17" t="s">
        <v>9</v>
      </c>
      <c r="F17" s="65">
        <v>3.5</v>
      </c>
      <c r="G17" s="65">
        <v>3.5</v>
      </c>
      <c r="H17" s="65">
        <v>3.5</v>
      </c>
      <c r="I17" s="65">
        <v>3.5</v>
      </c>
      <c r="J17" s="65">
        <v>3.5</v>
      </c>
      <c r="K17" s="65">
        <v>3.5</v>
      </c>
      <c r="L17" s="56"/>
      <c r="M17" t="s">
        <v>11</v>
      </c>
    </row>
    <row r="18" spans="3:13" ht="12.75" outlineLevel="1">
      <c r="C18" t="s">
        <v>10</v>
      </c>
      <c r="F18" s="65">
        <v>49.5</v>
      </c>
      <c r="G18" s="65">
        <v>49.5</v>
      </c>
      <c r="H18" s="65">
        <v>49.5</v>
      </c>
      <c r="I18" s="65">
        <v>49.5</v>
      </c>
      <c r="J18" s="65">
        <v>49.5</v>
      </c>
      <c r="K18" s="65">
        <v>49.5</v>
      </c>
      <c r="L18" s="56"/>
      <c r="M18" t="s">
        <v>12</v>
      </c>
    </row>
    <row r="19" spans="1:13" ht="12.75">
      <c r="A19" s="38">
        <v>7</v>
      </c>
      <c r="C19" t="s">
        <v>13</v>
      </c>
      <c r="F19" s="50">
        <v>0.423</v>
      </c>
      <c r="G19" s="50">
        <f>+$F$19</f>
        <v>0.423</v>
      </c>
      <c r="H19" s="50">
        <f>+$F$19</f>
        <v>0.423</v>
      </c>
      <c r="I19" s="50">
        <f>+$F$19</f>
        <v>0.423</v>
      </c>
      <c r="J19" s="50">
        <f>+$F$19</f>
        <v>0.423</v>
      </c>
      <c r="K19" s="50">
        <f>+$F$19</f>
        <v>0.423</v>
      </c>
      <c r="L19" s="20"/>
      <c r="M19" t="s">
        <v>23</v>
      </c>
    </row>
    <row r="20" spans="1:13" ht="12.75">
      <c r="A20" s="38">
        <v>8</v>
      </c>
      <c r="C20" t="s">
        <v>14</v>
      </c>
      <c r="F20" s="50">
        <v>0.098</v>
      </c>
      <c r="G20" s="50">
        <f>+$F$20</f>
        <v>0.098</v>
      </c>
      <c r="H20" s="50">
        <f>+$F$20</f>
        <v>0.098</v>
      </c>
      <c r="I20" s="50">
        <f>+$F$20</f>
        <v>0.098</v>
      </c>
      <c r="J20" s="50">
        <f>+$F$20</f>
        <v>0.098</v>
      </c>
      <c r="K20" s="50">
        <f>+$F$20</f>
        <v>0.098</v>
      </c>
      <c r="L20" s="20"/>
      <c r="M20" t="s">
        <v>40</v>
      </c>
    </row>
    <row r="21" ht="57.75" customHeight="1">
      <c r="D21" s="26"/>
    </row>
    <row r="22" spans="2:12" ht="15">
      <c r="B22" s="86" t="s">
        <v>54</v>
      </c>
      <c r="D22" s="15" t="s">
        <v>2</v>
      </c>
      <c r="F22" s="87" t="s">
        <v>1</v>
      </c>
      <c r="G22" s="87"/>
      <c r="H22" s="87"/>
      <c r="I22" s="87"/>
      <c r="J22" s="87"/>
      <c r="K22" s="87"/>
      <c r="L22" s="54"/>
    </row>
    <row r="23" spans="1:13" ht="12.75" customHeight="1">
      <c r="A23" s="38">
        <v>9</v>
      </c>
      <c r="B23" s="82">
        <v>6070</v>
      </c>
      <c r="C23" s="4" t="s">
        <v>48</v>
      </c>
      <c r="D23" s="26">
        <f>F9</f>
        <v>40000</v>
      </c>
      <c r="F23" s="26">
        <f aca="true" t="shared" si="4" ref="F23:K23">F9-F14</f>
        <v>40000</v>
      </c>
      <c r="G23" s="26">
        <f t="shared" si="4"/>
        <v>39230.769230769234</v>
      </c>
      <c r="H23" s="26">
        <f t="shared" si="4"/>
        <v>38461.53846153846</v>
      </c>
      <c r="I23" s="26">
        <f t="shared" si="4"/>
        <v>37692.307692307695</v>
      </c>
      <c r="J23" s="26">
        <f t="shared" si="4"/>
        <v>36923.07692307692</v>
      </c>
      <c r="K23" s="26">
        <f t="shared" si="4"/>
        <v>36153.846153846156</v>
      </c>
      <c r="L23" s="63"/>
      <c r="M23" s="30" t="s">
        <v>45</v>
      </c>
    </row>
    <row r="24" spans="1:13" ht="12.75">
      <c r="A24" s="38">
        <v>10</v>
      </c>
      <c r="B24" s="82">
        <v>6072</v>
      </c>
      <c r="C24" s="4" t="s">
        <v>49</v>
      </c>
      <c r="D24" s="31"/>
      <c r="F24" s="26">
        <f aca="true" t="shared" si="5" ref="F24:K24">F14</f>
        <v>0</v>
      </c>
      <c r="G24" s="26">
        <f t="shared" si="5"/>
        <v>769.2307692307693</v>
      </c>
      <c r="H24" s="26">
        <f t="shared" si="5"/>
        <v>1538.4615384615386</v>
      </c>
      <c r="I24" s="26">
        <f t="shared" si="5"/>
        <v>2307.6923076923076</v>
      </c>
      <c r="J24" s="26">
        <f t="shared" si="5"/>
        <v>3076.923076923077</v>
      </c>
      <c r="K24" s="26">
        <f t="shared" si="5"/>
        <v>3846.1538461538466</v>
      </c>
      <c r="L24" s="63"/>
      <c r="M24" s="30" t="s">
        <v>17</v>
      </c>
    </row>
    <row r="25" spans="1:13" ht="12.75">
      <c r="A25" s="39">
        <v>11</v>
      </c>
      <c r="B25" s="83">
        <v>6074</v>
      </c>
      <c r="C25" s="6" t="s">
        <v>50</v>
      </c>
      <c r="D25" s="32"/>
      <c r="F25" s="33">
        <f aca="true" t="shared" si="6" ref="F25:K25">-F24</f>
        <v>0</v>
      </c>
      <c r="G25" s="33">
        <f t="shared" si="6"/>
        <v>-769.2307692307693</v>
      </c>
      <c r="H25" s="33">
        <f t="shared" si="6"/>
        <v>-1538.4615384615386</v>
      </c>
      <c r="I25" s="33">
        <f t="shared" si="6"/>
        <v>-2307.6923076923076</v>
      </c>
      <c r="J25" s="33">
        <f t="shared" si="6"/>
        <v>-3076.923076923077</v>
      </c>
      <c r="K25" s="33">
        <f t="shared" si="6"/>
        <v>-3846.1538461538466</v>
      </c>
      <c r="L25" s="63"/>
      <c r="M25" s="34" t="s">
        <v>46</v>
      </c>
    </row>
    <row r="26" spans="1:13" ht="12.75">
      <c r="A26" s="38">
        <v>12</v>
      </c>
      <c r="B26" s="82"/>
      <c r="C26" s="4" t="s">
        <v>3</v>
      </c>
      <c r="D26" s="26">
        <f>SUM(D23:D25)</f>
        <v>40000</v>
      </c>
      <c r="F26" s="26">
        <f aca="true" t="shared" si="7" ref="F26:K26">SUM(F23:F25)</f>
        <v>40000</v>
      </c>
      <c r="G26" s="26">
        <f t="shared" si="7"/>
        <v>39230.769230769234</v>
      </c>
      <c r="H26" s="26">
        <f t="shared" si="7"/>
        <v>38461.53846153846</v>
      </c>
      <c r="I26" s="26">
        <f t="shared" si="7"/>
        <v>37692.307692307695</v>
      </c>
      <c r="J26" s="26">
        <f t="shared" si="7"/>
        <v>36923.07692307692</v>
      </c>
      <c r="K26" s="26">
        <f t="shared" si="7"/>
        <v>36153.846153846156</v>
      </c>
      <c r="L26" s="63"/>
      <c r="M26" s="13" t="s">
        <v>57</v>
      </c>
    </row>
    <row r="27" spans="2:13" ht="12.75">
      <c r="B27" s="82"/>
      <c r="C27" s="4"/>
      <c r="D27" s="26"/>
      <c r="F27" s="26"/>
      <c r="G27" s="26"/>
      <c r="H27" s="26"/>
      <c r="I27" s="26"/>
      <c r="J27" s="26"/>
      <c r="K27" s="26"/>
      <c r="L27" s="63"/>
      <c r="M27" s="26"/>
    </row>
    <row r="28" spans="1:13" ht="12.75">
      <c r="A28" s="38">
        <v>13</v>
      </c>
      <c r="B28" s="82">
        <v>6280</v>
      </c>
      <c r="C28" s="4" t="s">
        <v>51</v>
      </c>
      <c r="D28" s="26">
        <f>F19*(D23+D24)</f>
        <v>16920</v>
      </c>
      <c r="F28" s="26">
        <f aca="true" t="shared" si="8" ref="F28:K28">F19*(F23+F24)</f>
        <v>16920</v>
      </c>
      <c r="G28" s="26">
        <f t="shared" si="8"/>
        <v>16920</v>
      </c>
      <c r="H28" s="26">
        <f t="shared" si="8"/>
        <v>16920</v>
      </c>
      <c r="I28" s="26">
        <f t="shared" si="8"/>
        <v>16920</v>
      </c>
      <c r="J28" s="26">
        <f t="shared" si="8"/>
        <v>16920</v>
      </c>
      <c r="K28" s="26">
        <f t="shared" si="8"/>
        <v>16920</v>
      </c>
      <c r="L28" s="63"/>
      <c r="M28" s="30" t="s">
        <v>18</v>
      </c>
    </row>
    <row r="29" spans="1:13" ht="12" customHeight="1">
      <c r="A29" s="38">
        <v>14</v>
      </c>
      <c r="B29" s="82">
        <v>6281</v>
      </c>
      <c r="C29" s="4" t="s">
        <v>52</v>
      </c>
      <c r="D29" s="31"/>
      <c r="F29" s="26">
        <f aca="true" t="shared" si="9" ref="F29:K29">+F20*F23</f>
        <v>3920</v>
      </c>
      <c r="G29" s="26">
        <f t="shared" si="9"/>
        <v>3844.615384615385</v>
      </c>
      <c r="H29" s="26">
        <f t="shared" si="9"/>
        <v>3769.2307692307695</v>
      </c>
      <c r="I29" s="26">
        <f t="shared" si="9"/>
        <v>3693.8461538461543</v>
      </c>
      <c r="J29" s="26">
        <f t="shared" si="9"/>
        <v>3618.4615384615386</v>
      </c>
      <c r="K29" s="26">
        <f t="shared" si="9"/>
        <v>3543.0769230769233</v>
      </c>
      <c r="L29" s="63"/>
      <c r="M29" s="30" t="s">
        <v>56</v>
      </c>
    </row>
    <row r="30" spans="1:13" ht="12.75">
      <c r="A30" s="39">
        <v>15</v>
      </c>
      <c r="B30" s="83">
        <v>6284</v>
      </c>
      <c r="C30" s="6" t="s">
        <v>53</v>
      </c>
      <c r="D30" s="32"/>
      <c r="F30" s="33">
        <f aca="true" t="shared" si="10" ref="F30:K30">-F24*F19</f>
        <v>0</v>
      </c>
      <c r="G30" s="33">
        <f t="shared" si="10"/>
        <v>-325.3846153846154</v>
      </c>
      <c r="H30" s="33">
        <f t="shared" si="10"/>
        <v>-650.7692307692308</v>
      </c>
      <c r="I30" s="33">
        <f t="shared" si="10"/>
        <v>-976.1538461538461</v>
      </c>
      <c r="J30" s="33">
        <f t="shared" si="10"/>
        <v>-1301.5384615384617</v>
      </c>
      <c r="K30" s="33">
        <f t="shared" si="10"/>
        <v>-1626.9230769230771</v>
      </c>
      <c r="L30" s="63"/>
      <c r="M30" s="14" t="s">
        <v>42</v>
      </c>
    </row>
    <row r="31" spans="1:13" ht="12.75">
      <c r="A31" s="38">
        <v>16</v>
      </c>
      <c r="C31" s="4" t="s">
        <v>4</v>
      </c>
      <c r="D31" s="26">
        <f>SUM(D28:D30)</f>
        <v>16920</v>
      </c>
      <c r="F31" s="26">
        <f aca="true" t="shared" si="11" ref="F31:K31">SUM(F28:F30)</f>
        <v>20840</v>
      </c>
      <c r="G31" s="26">
        <f t="shared" si="11"/>
        <v>20439.23076923077</v>
      </c>
      <c r="H31" s="26">
        <f t="shared" si="11"/>
        <v>20038.46153846154</v>
      </c>
      <c r="I31" s="26">
        <f t="shared" si="11"/>
        <v>19637.69230769231</v>
      </c>
      <c r="J31" s="26">
        <f t="shared" si="11"/>
        <v>19236.923076923078</v>
      </c>
      <c r="K31" s="26">
        <f t="shared" si="11"/>
        <v>18836.153846153844</v>
      </c>
      <c r="L31" s="63"/>
      <c r="M31" s="30" t="s">
        <v>19</v>
      </c>
    </row>
    <row r="32" spans="3:13" ht="12.75">
      <c r="C32" s="4"/>
      <c r="D32" s="26"/>
      <c r="F32" s="26"/>
      <c r="G32" s="26"/>
      <c r="H32" s="26"/>
      <c r="I32" s="26"/>
      <c r="J32" s="26"/>
      <c r="K32" s="26"/>
      <c r="L32" s="63"/>
      <c r="M32" s="30"/>
    </row>
    <row r="33" spans="1:13" ht="13.5" thickBot="1">
      <c r="A33" s="40">
        <v>17</v>
      </c>
      <c r="B33" s="40"/>
      <c r="C33" s="11" t="s">
        <v>5</v>
      </c>
      <c r="D33" s="12">
        <f>D26+D31</f>
        <v>56920</v>
      </c>
      <c r="F33" s="12">
        <f aca="true" t="shared" si="12" ref="F33:K33">F26+F31</f>
        <v>60840</v>
      </c>
      <c r="G33" s="12">
        <f t="shared" si="12"/>
        <v>59670</v>
      </c>
      <c r="H33" s="12">
        <f t="shared" si="12"/>
        <v>58500</v>
      </c>
      <c r="I33" s="12">
        <f t="shared" si="12"/>
        <v>57330</v>
      </c>
      <c r="J33" s="12">
        <f t="shared" si="12"/>
        <v>56160</v>
      </c>
      <c r="K33" s="12">
        <f t="shared" si="12"/>
        <v>54990</v>
      </c>
      <c r="L33" s="57"/>
      <c r="M33" s="12" t="s">
        <v>21</v>
      </c>
    </row>
    <row r="34" ht="13.5" thickTop="1">
      <c r="C34" s="4"/>
    </row>
    <row r="35" spans="1:12" s="24" customFormat="1" ht="12.75">
      <c r="A35" s="73" t="s">
        <v>34</v>
      </c>
      <c r="B35" s="84"/>
      <c r="C35" s="74"/>
      <c r="D35" s="75"/>
      <c r="E35" s="74"/>
      <c r="F35" s="76">
        <f aca="true" t="shared" si="13" ref="F35:K35">+F33/$J$33</f>
        <v>1.0833333333333333</v>
      </c>
      <c r="G35" s="76">
        <f t="shared" si="13"/>
        <v>1.0625</v>
      </c>
      <c r="H35" s="76">
        <f t="shared" si="13"/>
        <v>1.0416666666666667</v>
      </c>
      <c r="I35" s="76">
        <f t="shared" si="13"/>
        <v>1.0208333333333333</v>
      </c>
      <c r="J35" s="77">
        <f t="shared" si="13"/>
        <v>1</v>
      </c>
      <c r="K35" s="76">
        <f t="shared" si="13"/>
        <v>0.9791666666666666</v>
      </c>
      <c r="L35" s="58"/>
    </row>
    <row r="36" spans="1:10" ht="36.75" customHeight="1">
      <c r="A36" s="36"/>
      <c r="B36" s="85"/>
      <c r="I36" s="21"/>
      <c r="J36" s="21"/>
    </row>
    <row r="37" spans="1:12" ht="12.75">
      <c r="A37" s="36"/>
      <c r="B37" s="85"/>
      <c r="D37" s="26"/>
      <c r="E37" s="26"/>
      <c r="F37" s="26"/>
      <c r="G37" s="26"/>
      <c r="H37" s="26"/>
      <c r="I37" s="26"/>
      <c r="J37" s="26"/>
      <c r="K37" s="26"/>
      <c r="L37" s="63"/>
    </row>
    <row r="38" spans="1:13" ht="12.75">
      <c r="A38" s="36" t="s">
        <v>28</v>
      </c>
      <c r="B38" s="85"/>
      <c r="D38" s="67">
        <v>52</v>
      </c>
      <c r="E38" s="67"/>
      <c r="F38" s="67">
        <f aca="true" t="shared" si="14" ref="F38:K38">52-F11</f>
        <v>52</v>
      </c>
      <c r="G38" s="67">
        <f t="shared" si="14"/>
        <v>51</v>
      </c>
      <c r="H38" s="67">
        <f t="shared" si="14"/>
        <v>50</v>
      </c>
      <c r="I38" s="67">
        <f t="shared" si="14"/>
        <v>49</v>
      </c>
      <c r="J38" s="67">
        <f t="shared" si="14"/>
        <v>48</v>
      </c>
      <c r="K38" s="67">
        <f t="shared" si="14"/>
        <v>47</v>
      </c>
      <c r="L38" s="63"/>
      <c r="M38" s="41" t="s">
        <v>30</v>
      </c>
    </row>
    <row r="39" spans="1:13" ht="12.75">
      <c r="A39" s="36" t="s">
        <v>47</v>
      </c>
      <c r="B39" s="85"/>
      <c r="D39" s="67"/>
      <c r="E39" s="67"/>
      <c r="F39" s="67">
        <v>3.5</v>
      </c>
      <c r="G39" s="67">
        <v>3.5</v>
      </c>
      <c r="H39" s="67">
        <v>3.5</v>
      </c>
      <c r="I39" s="67">
        <v>3.5</v>
      </c>
      <c r="J39" s="67">
        <v>3.5</v>
      </c>
      <c r="K39" s="67">
        <v>3.5</v>
      </c>
      <c r="L39" s="67">
        <v>4</v>
      </c>
      <c r="M39" t="s">
        <v>41</v>
      </c>
    </row>
    <row r="40" spans="1:12" ht="17.25" customHeight="1" thickBot="1">
      <c r="A40" s="36" t="s">
        <v>22</v>
      </c>
      <c r="B40" s="85"/>
      <c r="D40" s="68">
        <f>SUM(D38:D39)</f>
        <v>52</v>
      </c>
      <c r="E40" s="67"/>
      <c r="F40" s="68">
        <f aca="true" t="shared" si="15" ref="F40:K40">SUM(F38:F39)</f>
        <v>55.5</v>
      </c>
      <c r="G40" s="68">
        <f t="shared" si="15"/>
        <v>54.5</v>
      </c>
      <c r="H40" s="68">
        <f t="shared" si="15"/>
        <v>53.5</v>
      </c>
      <c r="I40" s="68">
        <f t="shared" si="15"/>
        <v>52.5</v>
      </c>
      <c r="J40" s="68">
        <f t="shared" si="15"/>
        <v>51.5</v>
      </c>
      <c r="K40" s="68">
        <f t="shared" si="15"/>
        <v>50.5</v>
      </c>
      <c r="L40" s="63"/>
    </row>
    <row r="41" ht="13.5" thickTop="1"/>
    <row r="43" spans="6:11" ht="12.75">
      <c r="F43" s="21"/>
      <c r="G43" s="21"/>
      <c r="H43" s="21"/>
      <c r="I43" s="21"/>
      <c r="J43" s="21"/>
      <c r="K43" s="21"/>
    </row>
    <row r="44" spans="6:8" ht="12.75">
      <c r="F44" s="22"/>
      <c r="H44" s="35"/>
    </row>
    <row r="45" spans="6:12" ht="12.75">
      <c r="F45" s="22"/>
      <c r="H45" s="35"/>
      <c r="K45" s="27"/>
      <c r="L45" s="64"/>
    </row>
    <row r="46" spans="3:8" ht="12.75">
      <c r="C46" t="s">
        <v>39</v>
      </c>
      <c r="F46" s="22"/>
      <c r="H46" s="35"/>
    </row>
    <row r="47" spans="3:8" ht="12.75">
      <c r="C47" t="s">
        <v>43</v>
      </c>
      <c r="F47" s="22"/>
      <c r="H47" s="35"/>
    </row>
    <row r="48" spans="6:8" ht="12.75">
      <c r="F48" s="22"/>
      <c r="H48" s="35"/>
    </row>
    <row r="49" spans="6:8" ht="12.75">
      <c r="F49" s="22"/>
      <c r="H49" s="35"/>
    </row>
    <row r="50" spans="6:8" ht="12.75">
      <c r="F50" s="22"/>
      <c r="H50" s="35"/>
    </row>
    <row r="51" spans="6:8" ht="12.75">
      <c r="F51" s="22"/>
      <c r="H51" s="35"/>
    </row>
  </sheetData>
  <sheetProtection/>
  <mergeCells count="2">
    <mergeCell ref="F22:K22"/>
    <mergeCell ref="F6:K6"/>
  </mergeCells>
  <printOptions/>
  <pageMargins left="0.5" right="0.31" top="0.74" bottom="0.79" header="0.5" footer="0.35"/>
  <pageSetup fitToHeight="1" fitToWidth="1" horizontalDpi="600" verticalDpi="600" orientation="landscape" scale="65" r:id="rId1"/>
  <headerFooter alignWithMargins="0">
    <oddFooter>&amp;L&amp;8&amp;D  &amp;F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Harvard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HBS</dc:creator>
  <cp:keywords/>
  <dc:description/>
  <cp:lastModifiedBy>Administrator</cp:lastModifiedBy>
  <cp:lastPrinted>2007-01-17T12:50:36Z</cp:lastPrinted>
  <dcterms:created xsi:type="dcterms:W3CDTF">2006-12-01T15:51:06Z</dcterms:created>
  <dcterms:modified xsi:type="dcterms:W3CDTF">2007-04-13T17:34:12Z</dcterms:modified>
  <cp:category/>
  <cp:version/>
  <cp:contentType/>
  <cp:contentStatus/>
</cp:coreProperties>
</file>