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Main Budget" sheetId="1" r:id="rId1"/>
    <sheet name="Worksheet" sheetId="2" r:id="rId2"/>
    <sheet name="Justification" sheetId="3" r:id="rId3"/>
  </sheets>
  <definedNames>
    <definedName name="_xlnm.Print_Area" localSheetId="0">'Main Budget'!$A$1:$E$40</definedName>
  </definedNames>
  <calcPr fullCalcOnLoad="1"/>
</workbook>
</file>

<file path=xl/sharedStrings.xml><?xml version="1.0" encoding="utf-8"?>
<sst xmlns="http://schemas.openxmlformats.org/spreadsheetml/2006/main" count="81" uniqueCount="69">
  <si>
    <t>Principal Investigator:</t>
  </si>
  <si>
    <t>Project Period</t>
  </si>
  <si>
    <t>Sponsor</t>
  </si>
  <si>
    <t>Salary</t>
  </si>
  <si>
    <t xml:space="preserve">PI </t>
  </si>
  <si>
    <t>Lab Technician</t>
  </si>
  <si>
    <t>Base Salary</t>
  </si>
  <si>
    <t>Total Salary Requested</t>
  </si>
  <si>
    <t>Project Coordinator</t>
  </si>
  <si>
    <t>Research Associate</t>
  </si>
  <si>
    <t>Year 1</t>
  </si>
  <si>
    <t>Year 2</t>
  </si>
  <si>
    <t>Year 3</t>
  </si>
  <si>
    <t>FY08</t>
  </si>
  <si>
    <t>FY09</t>
  </si>
  <si>
    <t>FY10</t>
  </si>
  <si>
    <t>Total All Years</t>
  </si>
  <si>
    <t>Total Salary</t>
  </si>
  <si>
    <t>*Fringe</t>
  </si>
  <si>
    <t>Total Salary and Fringe</t>
  </si>
  <si>
    <t>Domestic Travel</t>
  </si>
  <si>
    <t>Other Direct Costs</t>
  </si>
  <si>
    <t>Publications</t>
  </si>
  <si>
    <t>Supplies</t>
  </si>
  <si>
    <t>Total Direct Costs</t>
  </si>
  <si>
    <t>Indirect Costs (based on 10% rate)</t>
  </si>
  <si>
    <t>Total Costs</t>
  </si>
  <si>
    <t>Assumptions</t>
  </si>
  <si>
    <t>All staff @100% effort</t>
  </si>
  <si>
    <t>Notes:</t>
  </si>
  <si>
    <t>Regular salary</t>
  </si>
  <si>
    <t>Assumes a 4% increase per year salaries</t>
  </si>
  <si>
    <t>Total all Years</t>
  </si>
  <si>
    <t>Salary Calculations</t>
  </si>
  <si>
    <t>Title</t>
  </si>
  <si>
    <t>Foreign Travel</t>
  </si>
  <si>
    <t>Budget Justification</t>
  </si>
  <si>
    <t>PERSONNEL:</t>
  </si>
  <si>
    <t>Other Personnel:</t>
  </si>
  <si>
    <t>Note: a 4% increase has been calculated for all personnel in accordance with historical University salary increases.</t>
  </si>
  <si>
    <t>OTHER DIRECT COSTS:</t>
  </si>
  <si>
    <t>TRAVEL:</t>
  </si>
  <si>
    <r>
      <t>Domestic:</t>
    </r>
    <r>
      <rPr>
        <sz val="10"/>
        <rFont val="Arial"/>
        <family val="0"/>
      </rPr>
      <t xml:space="preserve"> A total of $6,000 is requested to allow the research associate and project coordinator to </t>
    </r>
  </si>
  <si>
    <r>
      <t xml:space="preserve">Foreign: </t>
    </r>
    <r>
      <rPr>
        <sz val="10"/>
        <rFont val="Arial"/>
        <family val="2"/>
      </rPr>
      <t>A total of $12,000 is requested to allow the PI to attend one international conference per year.</t>
    </r>
  </si>
  <si>
    <t>FRINGE Benefits:</t>
  </si>
  <si>
    <r>
      <t xml:space="preserve"> Research Associate</t>
    </r>
    <r>
      <rPr>
        <sz val="10"/>
        <rFont val="Arial"/>
        <family val="0"/>
      </rPr>
      <t>: (100% effort) The research associate will be responsible for supervising</t>
    </r>
  </si>
  <si>
    <r>
      <t xml:space="preserve">Project Coordinator: </t>
    </r>
    <r>
      <rPr>
        <sz val="10"/>
        <rFont val="Arial"/>
        <family val="2"/>
      </rPr>
      <t>(100% effort) The project coordinator will be responsible for the overall coordination</t>
    </r>
  </si>
  <si>
    <t>and project coordinator on all lab related projects and experiments.</t>
  </si>
  <si>
    <t>and 31.4% for years 2 &amp; 3.</t>
  </si>
  <si>
    <t>Total budget all years</t>
  </si>
  <si>
    <t>$5,200 is requested to cover the cost of publications and project supplies.</t>
  </si>
  <si>
    <t xml:space="preserve">Total direct costs requested </t>
  </si>
  <si>
    <t>Total indirect costs requested (based on 10% IC rate for all years)</t>
  </si>
  <si>
    <t>Budget assumes a 4% annual increase for all staff</t>
  </si>
  <si>
    <t xml:space="preserve">Fringe </t>
  </si>
  <si>
    <t>Fringe</t>
  </si>
  <si>
    <t>July 1, 2007 through June 30, 2010</t>
  </si>
  <si>
    <t>Year 1-July 1, 07-June 30,08</t>
  </si>
  <si>
    <t>Year 2-July 1, 09-June 30, 09</t>
  </si>
  <si>
    <t>Year 3-July 1, 09-June 30,10</t>
  </si>
  <si>
    <t xml:space="preserve">*Without Vacation Fringe Assessment </t>
  </si>
  <si>
    <r>
      <t>Senior Personnel:</t>
    </r>
    <r>
      <rPr>
        <sz val="10"/>
        <rFont val="Arial"/>
        <family val="0"/>
      </rPr>
      <t xml:space="preserve"> The PI will be responsible for the overall technical aspects of the project. Salary not requested</t>
    </r>
  </si>
  <si>
    <t>off the project and will ensure that data is collected and processed in a timely manner.</t>
  </si>
  <si>
    <r>
      <t>Lab Technician:</t>
    </r>
    <r>
      <rPr>
        <sz val="10"/>
        <rFont val="Arial"/>
        <family val="0"/>
      </rPr>
      <t xml:space="preserve"> (100% effort) The lab technician will be responsible for working with the research associate</t>
    </r>
  </si>
  <si>
    <t>Fringe benefit rate for the research associate and project coordinator for year 1 is 30.8%</t>
  </si>
  <si>
    <t>Fringe benefit rate for the lab technical for year 1 is 42.3% and 43.3% for years 2 &amp; 3.</t>
  </si>
  <si>
    <t>attend one national conference per year.</t>
  </si>
  <si>
    <t>Non Federal Budget Without Vacation Assessment</t>
  </si>
  <si>
    <t xml:space="preserve">and assuming responsibility for ensuring project goals and objectives are met in a timely manner.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</si>
</sst>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3" fontId="2" fillId="0" borderId="0" xfId="0" applyNumberFormat="1" applyFont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6" xfId="0" applyNumberFormat="1" applyBorder="1" applyAlignment="1">
      <alignment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0" fillId="2" borderId="15" xfId="0" applyNumberFormat="1" applyFill="1" applyBorder="1" applyAlignment="1">
      <alignment/>
    </xf>
    <xf numFmtId="3" fontId="0" fillId="0" borderId="16" xfId="0" applyNumberFormat="1" applyBorder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G20" sqref="G20"/>
    </sheetView>
  </sheetViews>
  <sheetFormatPr defaultColWidth="9.140625" defaultRowHeight="12.75"/>
  <cols>
    <col min="1" max="1" width="24.00390625" style="0" customWidth="1"/>
    <col min="2" max="2" width="11.28125" style="1" customWidth="1"/>
    <col min="3" max="4" width="9.140625" style="1" customWidth="1"/>
    <col min="5" max="5" width="13.7109375" style="1" customWidth="1"/>
    <col min="6" max="6" width="9.140625" style="1" customWidth="1"/>
  </cols>
  <sheetData>
    <row r="2" ht="12.75">
      <c r="A2" t="s">
        <v>0</v>
      </c>
    </row>
    <row r="3" spans="1:2" ht="12.75">
      <c r="A3" t="s">
        <v>1</v>
      </c>
      <c r="B3" s="1" t="s">
        <v>56</v>
      </c>
    </row>
    <row r="4" ht="12.75">
      <c r="A4" t="s">
        <v>2</v>
      </c>
    </row>
    <row r="5" ht="12.75">
      <c r="A5" t="s">
        <v>34</v>
      </c>
    </row>
    <row r="7" ht="12.75">
      <c r="A7" t="s">
        <v>3</v>
      </c>
    </row>
    <row r="8" spans="2:5" ht="12.75">
      <c r="B8" s="18" t="s">
        <v>10</v>
      </c>
      <c r="C8" s="18" t="s">
        <v>11</v>
      </c>
      <c r="D8" s="18" t="s">
        <v>12</v>
      </c>
      <c r="E8" s="18" t="s">
        <v>16</v>
      </c>
    </row>
    <row r="9" spans="2:5" ht="7.5" customHeight="1">
      <c r="B9" s="29"/>
      <c r="C9" s="16"/>
      <c r="D9" s="16"/>
      <c r="E9" s="16"/>
    </row>
    <row r="10" spans="1:8" ht="12.75">
      <c r="A10" t="s">
        <v>4</v>
      </c>
      <c r="B10" s="16">
        <f>Worksheet!H13</f>
        <v>0</v>
      </c>
      <c r="C10" s="16">
        <f>Worksheet!H13</f>
        <v>0</v>
      </c>
      <c r="D10" s="16">
        <f>Worksheet!K13</f>
        <v>0</v>
      </c>
      <c r="E10" s="16">
        <f>SUM(B10:D10)</f>
        <v>0</v>
      </c>
      <c r="H10">
        <v>6010</v>
      </c>
    </row>
    <row r="11" spans="1:8" ht="12.75">
      <c r="A11" t="s">
        <v>9</v>
      </c>
      <c r="B11" s="16">
        <f>Worksheet!C14</f>
        <v>65000</v>
      </c>
      <c r="C11" s="16">
        <f>Worksheet!F14</f>
        <v>67600</v>
      </c>
      <c r="D11" s="16">
        <f>Worksheet!I14</f>
        <v>70304</v>
      </c>
      <c r="E11" s="16">
        <f>SUM(B11:D11)</f>
        <v>202904</v>
      </c>
      <c r="H11">
        <v>6050</v>
      </c>
    </row>
    <row r="12" spans="1:8" ht="12.75">
      <c r="A12" t="s">
        <v>8</v>
      </c>
      <c r="B12" s="16">
        <f>Worksheet!C15</f>
        <v>50000</v>
      </c>
      <c r="C12" s="16">
        <f>Worksheet!F15</f>
        <v>52000</v>
      </c>
      <c r="D12" s="16">
        <f>Worksheet!I15</f>
        <v>54080</v>
      </c>
      <c r="E12" s="16">
        <f>SUM(B12:D12)</f>
        <v>156080</v>
      </c>
      <c r="H12">
        <v>6050</v>
      </c>
    </row>
    <row r="13" spans="1:8" ht="12.75">
      <c r="A13" t="s">
        <v>5</v>
      </c>
      <c r="B13" s="16">
        <f>Worksheet!C16</f>
        <v>35000</v>
      </c>
      <c r="C13" s="16">
        <f>Worksheet!F16</f>
        <v>36400</v>
      </c>
      <c r="D13" s="16">
        <f>Worksheet!I16</f>
        <v>37856</v>
      </c>
      <c r="E13" s="16">
        <f>SUM(B13:D13)</f>
        <v>109256</v>
      </c>
      <c r="H13">
        <v>6070</v>
      </c>
    </row>
    <row r="14" spans="2:5" ht="12.75">
      <c r="B14" s="16"/>
      <c r="C14" s="16"/>
      <c r="D14" s="16"/>
      <c r="E14" s="16"/>
    </row>
    <row r="15" spans="1:5" ht="12.75">
      <c r="A15" t="s">
        <v>17</v>
      </c>
      <c r="B15" s="39">
        <f>SUM(B10:B14)</f>
        <v>150000</v>
      </c>
      <c r="C15" s="39">
        <f>SUM(C10:C14)</f>
        <v>156000</v>
      </c>
      <c r="D15" s="39">
        <f>SUM(D10:D14)</f>
        <v>162240</v>
      </c>
      <c r="E15" s="39">
        <f>SUM(E10:E14)</f>
        <v>468240</v>
      </c>
    </row>
    <row r="16" spans="2:5" ht="12.75">
      <c r="B16" s="16"/>
      <c r="C16" s="16"/>
      <c r="D16" s="16"/>
      <c r="E16" s="16"/>
    </row>
    <row r="17" spans="1:5" ht="12.75">
      <c r="A17" t="s">
        <v>18</v>
      </c>
      <c r="B17" s="16">
        <f>Worksheet!D17</f>
        <v>50225</v>
      </c>
      <c r="C17" s="16">
        <f>Worksheet!G17</f>
        <v>53315.600000000006</v>
      </c>
      <c r="D17" s="16">
        <f>Worksheet!J17</f>
        <v>55448.224</v>
      </c>
      <c r="E17" s="16">
        <f>SUM(B17:D17)</f>
        <v>158988.82400000002</v>
      </c>
    </row>
    <row r="18" spans="2:5" ht="13.5" thickBot="1">
      <c r="B18" s="16"/>
      <c r="C18" s="16"/>
      <c r="D18" s="16"/>
      <c r="E18" s="16"/>
    </row>
    <row r="19" spans="1:5" ht="13.5" thickBot="1">
      <c r="A19" s="3" t="s">
        <v>19</v>
      </c>
      <c r="B19" s="30">
        <f>B15+B17</f>
        <v>200225</v>
      </c>
      <c r="C19" s="30">
        <f>C15+C17</f>
        <v>209315.6</v>
      </c>
      <c r="D19" s="30">
        <f>D15+D17</f>
        <v>217688.224</v>
      </c>
      <c r="E19" s="31">
        <f>E15+E17</f>
        <v>627228.824</v>
      </c>
    </row>
    <row r="20" spans="2:5" ht="12.75">
      <c r="B20" s="16"/>
      <c r="C20" s="16"/>
      <c r="D20" s="16"/>
      <c r="E20" s="16"/>
    </row>
    <row r="21" spans="1:5" ht="12.75">
      <c r="A21" t="s">
        <v>20</v>
      </c>
      <c r="B21" s="16">
        <v>2000</v>
      </c>
      <c r="C21" s="16">
        <v>2000</v>
      </c>
      <c r="D21" s="16">
        <v>2000</v>
      </c>
      <c r="E21" s="16">
        <f>SUM(B21:D21)</f>
        <v>6000</v>
      </c>
    </row>
    <row r="22" spans="2:5" ht="12.75">
      <c r="B22" s="16"/>
      <c r="C22" s="16"/>
      <c r="D22" s="16"/>
      <c r="E22" s="16"/>
    </row>
    <row r="23" spans="1:5" ht="12.75">
      <c r="A23" t="s">
        <v>35</v>
      </c>
      <c r="B23" s="16">
        <v>4000</v>
      </c>
      <c r="C23" s="16">
        <v>4000</v>
      </c>
      <c r="D23" s="16">
        <v>4000</v>
      </c>
      <c r="E23" s="16">
        <f>SUM(B23:D23)</f>
        <v>12000</v>
      </c>
    </row>
    <row r="24" spans="2:5" ht="12.75">
      <c r="B24" s="16"/>
      <c r="C24" s="16"/>
      <c r="D24" s="16"/>
      <c r="E24" s="16"/>
    </row>
    <row r="25" spans="1:5" ht="12.75">
      <c r="A25" t="s">
        <v>21</v>
      </c>
      <c r="B25" s="16"/>
      <c r="C25" s="16"/>
      <c r="D25" s="16"/>
      <c r="E25" s="16"/>
    </row>
    <row r="26" spans="1:5" ht="12.75">
      <c r="A26" s="4" t="s">
        <v>22</v>
      </c>
      <c r="B26" s="16">
        <v>0</v>
      </c>
      <c r="C26" s="16">
        <v>1500</v>
      </c>
      <c r="D26" s="16">
        <v>1700</v>
      </c>
      <c r="E26" s="16">
        <f>SUM(B26:D26)</f>
        <v>3200</v>
      </c>
    </row>
    <row r="27" spans="1:5" ht="12.75">
      <c r="A27" s="4" t="s">
        <v>23</v>
      </c>
      <c r="B27" s="16">
        <v>1000</v>
      </c>
      <c r="C27" s="16">
        <v>1000</v>
      </c>
      <c r="D27" s="16">
        <v>1000</v>
      </c>
      <c r="E27" s="16">
        <f>SUM(B27:D27)</f>
        <v>3000</v>
      </c>
    </row>
    <row r="28" spans="2:5" ht="13.5" thickBot="1">
      <c r="B28" s="16"/>
      <c r="C28" s="16"/>
      <c r="D28" s="16"/>
      <c r="E28" s="16"/>
    </row>
    <row r="29" spans="1:5" ht="13.5" thickBot="1">
      <c r="A29" s="2" t="s">
        <v>24</v>
      </c>
      <c r="B29" s="32">
        <f>B19+B21+B23+B26+B27</f>
        <v>207225</v>
      </c>
      <c r="C29" s="32">
        <f>C19+C21+C23+C26+C27</f>
        <v>217815.6</v>
      </c>
      <c r="D29" s="32">
        <f>D19+D21+D23+D26+D27</f>
        <v>226388.224</v>
      </c>
      <c r="E29" s="33">
        <f>SUM(E19:E27)</f>
        <v>651428.824</v>
      </c>
    </row>
    <row r="30" spans="2:5" ht="12.75">
      <c r="B30" s="16"/>
      <c r="C30" s="16"/>
      <c r="D30" s="16"/>
      <c r="E30" s="16"/>
    </row>
    <row r="31" spans="1:5" ht="12.75">
      <c r="A31" t="s">
        <v>25</v>
      </c>
      <c r="B31" s="16">
        <f>B29*0.1</f>
        <v>20722.5</v>
      </c>
      <c r="C31" s="16">
        <f>C29*0.1</f>
        <v>21781.56</v>
      </c>
      <c r="D31" s="16">
        <f>D29*0.1</f>
        <v>22638.8224</v>
      </c>
      <c r="E31" s="16">
        <f>SUM(B31:D31)</f>
        <v>65142.8824</v>
      </c>
    </row>
    <row r="32" spans="2:5" ht="13.5" thickBot="1">
      <c r="B32" s="16"/>
      <c r="C32" s="16"/>
      <c r="D32" s="16"/>
      <c r="E32" s="16"/>
    </row>
    <row r="33" spans="1:6" s="34" customFormat="1" ht="13.5" thickBot="1">
      <c r="A33" s="3" t="s">
        <v>26</v>
      </c>
      <c r="B33" s="30">
        <f>B29+B31</f>
        <v>227947.5</v>
      </c>
      <c r="C33" s="30">
        <f>C29+C31</f>
        <v>239597.16</v>
      </c>
      <c r="D33" s="30">
        <f>D29+D31</f>
        <v>249027.0464</v>
      </c>
      <c r="E33" s="31">
        <f>E29+E31</f>
        <v>716571.7064</v>
      </c>
      <c r="F33" s="38"/>
    </row>
    <row r="34" spans="2:5" ht="12.75">
      <c r="B34" s="16"/>
      <c r="C34" s="16"/>
      <c r="D34" s="16"/>
      <c r="E34" s="16"/>
    </row>
    <row r="35" ht="12.75">
      <c r="A35" t="s">
        <v>60</v>
      </c>
    </row>
    <row r="37" ht="12.75">
      <c r="A37" t="s">
        <v>27</v>
      </c>
    </row>
    <row r="38" ht="12.75">
      <c r="A38" t="s">
        <v>28</v>
      </c>
    </row>
    <row r="39" ht="12.75">
      <c r="A39" t="s">
        <v>31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&amp;LNon-Federal budget without vacation assessment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8"/>
  <sheetViews>
    <sheetView workbookViewId="0" topLeftCell="A1">
      <selection activeCell="E7" sqref="E7"/>
    </sheetView>
  </sheetViews>
  <sheetFormatPr defaultColWidth="9.140625" defaultRowHeight="12.75"/>
  <cols>
    <col min="1" max="1" width="5.57421875" style="0" customWidth="1"/>
    <col min="2" max="2" width="18.00390625" style="0" customWidth="1"/>
    <col min="3" max="3" width="11.7109375" style="1" customWidth="1"/>
    <col min="4" max="4" width="7.57421875" style="1" customWidth="1"/>
    <col min="5" max="5" width="11.28125" style="1" customWidth="1"/>
    <col min="6" max="6" width="11.7109375" style="1" customWidth="1"/>
    <col min="7" max="7" width="7.140625" style="1" customWidth="1"/>
    <col min="8" max="8" width="10.7109375" style="1" customWidth="1"/>
    <col min="10" max="10" width="7.00390625" style="0" customWidth="1"/>
    <col min="11" max="11" width="9.7109375" style="0" customWidth="1"/>
  </cols>
  <sheetData>
    <row r="4" ht="12.75">
      <c r="A4" t="s">
        <v>67</v>
      </c>
    </row>
    <row r="9" ht="12.75">
      <c r="B9" t="s">
        <v>33</v>
      </c>
    </row>
    <row r="10" spans="1:12" ht="12.75">
      <c r="A10" s="5"/>
      <c r="B10" s="6"/>
      <c r="C10" s="42" t="s">
        <v>13</v>
      </c>
      <c r="D10" s="42"/>
      <c r="E10" s="42"/>
      <c r="F10" s="42" t="s">
        <v>14</v>
      </c>
      <c r="G10" s="42"/>
      <c r="H10" s="42"/>
      <c r="I10" s="40" t="s">
        <v>15</v>
      </c>
      <c r="J10" s="40"/>
      <c r="K10" s="40"/>
      <c r="L10" s="7"/>
    </row>
    <row r="11" spans="1:12" ht="13.5" thickBot="1">
      <c r="A11" s="8"/>
      <c r="B11" s="9"/>
      <c r="C11" s="41" t="s">
        <v>57</v>
      </c>
      <c r="D11" s="41"/>
      <c r="E11" s="41"/>
      <c r="F11" s="41" t="s">
        <v>58</v>
      </c>
      <c r="G11" s="41"/>
      <c r="H11" s="41"/>
      <c r="I11" s="41" t="s">
        <v>59</v>
      </c>
      <c r="J11" s="41"/>
      <c r="K11" s="41"/>
      <c r="L11" s="10"/>
    </row>
    <row r="12" spans="1:12" s="17" customFormat="1" ht="37.5" customHeight="1">
      <c r="A12" s="19"/>
      <c r="B12" s="20"/>
      <c r="C12" s="22" t="s">
        <v>6</v>
      </c>
      <c r="D12" s="25" t="s">
        <v>54</v>
      </c>
      <c r="E12" s="28" t="s">
        <v>7</v>
      </c>
      <c r="F12" s="25" t="s">
        <v>6</v>
      </c>
      <c r="G12" s="25" t="s">
        <v>55</v>
      </c>
      <c r="H12" s="28" t="s">
        <v>7</v>
      </c>
      <c r="I12" s="25" t="s">
        <v>6</v>
      </c>
      <c r="J12" s="25" t="s">
        <v>55</v>
      </c>
      <c r="K12" s="28" t="s">
        <v>7</v>
      </c>
      <c r="L12" s="26" t="s">
        <v>32</v>
      </c>
    </row>
    <row r="13" spans="1:12" ht="12.75">
      <c r="A13" s="8">
        <v>6010</v>
      </c>
      <c r="B13" s="9" t="s">
        <v>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f>E13+H13+K13</f>
        <v>0</v>
      </c>
    </row>
    <row r="14" spans="1:12" ht="12.75">
      <c r="A14" s="8">
        <v>6050</v>
      </c>
      <c r="B14" s="9" t="s">
        <v>9</v>
      </c>
      <c r="C14" s="24">
        <v>65000</v>
      </c>
      <c r="D14" s="24">
        <f>(C14*0.308)</f>
        <v>20020</v>
      </c>
      <c r="E14" s="24">
        <f>SUM(C14:D14)</f>
        <v>85020</v>
      </c>
      <c r="F14" s="24">
        <f>(65000*1.04)</f>
        <v>67600</v>
      </c>
      <c r="G14" s="24">
        <f>(F14*0.314)</f>
        <v>21226.4</v>
      </c>
      <c r="H14" s="24">
        <f>SUM(F14:G14)</f>
        <v>88826.4</v>
      </c>
      <c r="I14" s="24">
        <f>(67600*1.04)</f>
        <v>70304</v>
      </c>
      <c r="J14" s="24">
        <f>(I14*0.314)</f>
        <v>22075.456</v>
      </c>
      <c r="K14" s="24">
        <f>SUM(I14:J14)</f>
        <v>92379.456</v>
      </c>
      <c r="L14" s="24">
        <f>E14+H14+K14</f>
        <v>266225.856</v>
      </c>
    </row>
    <row r="15" spans="1:12" ht="12.75">
      <c r="A15" s="8">
        <v>6050</v>
      </c>
      <c r="B15" s="9" t="s">
        <v>8</v>
      </c>
      <c r="C15" s="24">
        <v>50000</v>
      </c>
      <c r="D15" s="24">
        <f>(C15*0.308)</f>
        <v>15400</v>
      </c>
      <c r="E15" s="24">
        <f>SUM(C15:D15)</f>
        <v>65400</v>
      </c>
      <c r="F15" s="24">
        <f>(50000*1.04)</f>
        <v>52000</v>
      </c>
      <c r="G15" s="24">
        <f>(F15*0.314)</f>
        <v>16328</v>
      </c>
      <c r="H15" s="24">
        <f>SUM(F15:G15)</f>
        <v>68328</v>
      </c>
      <c r="I15" s="24">
        <f>(52000*1.04)</f>
        <v>54080</v>
      </c>
      <c r="J15" s="24">
        <f>(I15*0.314)</f>
        <v>16981.12</v>
      </c>
      <c r="K15" s="24">
        <f>SUM(I15:J15)</f>
        <v>71061.12</v>
      </c>
      <c r="L15" s="24">
        <f>E15+H15+K15</f>
        <v>204789.12</v>
      </c>
    </row>
    <row r="16" spans="1:12" ht="12.75">
      <c r="A16" s="8">
        <v>6070</v>
      </c>
      <c r="B16" s="9" t="s">
        <v>5</v>
      </c>
      <c r="C16" s="24">
        <v>35000</v>
      </c>
      <c r="D16" s="24">
        <f>(C16*0.423)</f>
        <v>14805</v>
      </c>
      <c r="E16" s="24">
        <f>SUM(C16:D16)</f>
        <v>49805</v>
      </c>
      <c r="F16" s="24">
        <f>(35000*1.04)</f>
        <v>36400</v>
      </c>
      <c r="G16" s="24">
        <f>(F16*0.433)</f>
        <v>15761.2</v>
      </c>
      <c r="H16" s="24">
        <f>SUM(F16:G16)</f>
        <v>52161.2</v>
      </c>
      <c r="I16" s="24">
        <f>(36400*1.04)</f>
        <v>37856</v>
      </c>
      <c r="J16" s="24">
        <f>(I16*0.433)</f>
        <v>16391.648</v>
      </c>
      <c r="K16" s="24">
        <f>SUM(I16:J16)</f>
        <v>54247.648</v>
      </c>
      <c r="L16" s="24">
        <f>E16+H16+K16</f>
        <v>156213.848</v>
      </c>
    </row>
    <row r="17" spans="1:12" ht="12.75">
      <c r="A17" s="8"/>
      <c r="B17" s="9"/>
      <c r="C17" s="27">
        <f>SUM(C13:C16)</f>
        <v>150000</v>
      </c>
      <c r="D17" s="27">
        <f>SUM(D14:D16)</f>
        <v>50225</v>
      </c>
      <c r="E17" s="27">
        <f>SUM(E13:E16)</f>
        <v>200225</v>
      </c>
      <c r="F17" s="27">
        <f>SUM(F13:F16)</f>
        <v>156000</v>
      </c>
      <c r="G17" s="27">
        <f>SUM(G13:G16)</f>
        <v>53315.600000000006</v>
      </c>
      <c r="H17" s="27">
        <f>SUM(H13:H16)</f>
        <v>209315.59999999998</v>
      </c>
      <c r="I17" s="27">
        <f>SUM(I13:I16)</f>
        <v>162240</v>
      </c>
      <c r="J17" s="27">
        <f>SUM(J14:J16)</f>
        <v>55448.224</v>
      </c>
      <c r="K17" s="27">
        <f>SUM(K13:K16)</f>
        <v>217688.224</v>
      </c>
      <c r="L17" s="27">
        <f>SUM(L13:L16)</f>
        <v>627228.824</v>
      </c>
    </row>
    <row r="18" spans="1:12" ht="12.75">
      <c r="A18" s="8"/>
      <c r="B18" s="9"/>
      <c r="C18" s="11"/>
      <c r="D18" s="11"/>
      <c r="E18" s="11"/>
      <c r="F18" s="11"/>
      <c r="G18" s="11"/>
      <c r="H18" s="11"/>
      <c r="I18" s="9"/>
      <c r="J18" s="9"/>
      <c r="K18" s="9"/>
      <c r="L18" s="21"/>
    </row>
    <row r="19" spans="1:12" ht="12.75">
      <c r="A19" s="8"/>
      <c r="B19" s="9"/>
      <c r="C19" s="11"/>
      <c r="D19" s="11"/>
      <c r="E19" s="11"/>
      <c r="F19" s="11"/>
      <c r="G19" s="11"/>
      <c r="H19" s="11"/>
      <c r="I19" s="9"/>
      <c r="J19" s="9"/>
      <c r="K19" s="9"/>
      <c r="L19" s="10"/>
    </row>
    <row r="20" spans="1:12" ht="12.75">
      <c r="A20" s="8"/>
      <c r="B20" s="9"/>
      <c r="C20" s="11"/>
      <c r="D20" s="11"/>
      <c r="E20" s="11"/>
      <c r="F20" s="11"/>
      <c r="G20" s="11"/>
      <c r="H20" s="11"/>
      <c r="I20" s="9"/>
      <c r="J20" s="9"/>
      <c r="K20" s="9"/>
      <c r="L20" s="10"/>
    </row>
    <row r="21" spans="1:12" ht="12.75">
      <c r="A21" s="12"/>
      <c r="B21" s="13"/>
      <c r="C21" s="14"/>
      <c r="D21" s="14"/>
      <c r="E21" s="14"/>
      <c r="F21" s="14"/>
      <c r="G21" s="14"/>
      <c r="H21" s="14"/>
      <c r="I21" s="13"/>
      <c r="J21" s="13"/>
      <c r="K21" s="13"/>
      <c r="L21" s="15"/>
    </row>
    <row r="22" ht="12.75">
      <c r="A22" t="s">
        <v>29</v>
      </c>
    </row>
    <row r="23" ht="12.75">
      <c r="C23" s="16" t="s">
        <v>30</v>
      </c>
    </row>
    <row r="24" spans="1:3" ht="12.75">
      <c r="A24" t="s">
        <v>9</v>
      </c>
      <c r="C24" s="16">
        <f>65000</f>
        <v>65000</v>
      </c>
    </row>
    <row r="25" spans="1:3" ht="12.75">
      <c r="A25" t="s">
        <v>8</v>
      </c>
      <c r="C25" s="16">
        <v>50000</v>
      </c>
    </row>
    <row r="26" spans="1:3" ht="12.75">
      <c r="A26" t="s">
        <v>5</v>
      </c>
      <c r="C26" s="16">
        <v>35000</v>
      </c>
    </row>
    <row r="28" ht="12.75">
      <c r="A28" t="s">
        <v>53</v>
      </c>
    </row>
  </sheetData>
  <mergeCells count="6">
    <mergeCell ref="I10:K10"/>
    <mergeCell ref="I11:K11"/>
    <mergeCell ref="C10:E10"/>
    <mergeCell ref="C11:E11"/>
    <mergeCell ref="F10:H10"/>
    <mergeCell ref="F11:H11"/>
  </mergeCells>
  <printOptions/>
  <pageMargins left="0.21" right="0.4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4.140625" style="0" customWidth="1"/>
    <col min="3" max="3" width="10.140625" style="0" bestFit="1" customWidth="1"/>
    <col min="8" max="8" width="11.140625" style="0" bestFit="1" customWidth="1"/>
  </cols>
  <sheetData>
    <row r="2" ht="12.75">
      <c r="A2" t="s">
        <v>36</v>
      </c>
    </row>
    <row r="5" ht="12.75">
      <c r="A5" s="34" t="s">
        <v>37</v>
      </c>
    </row>
    <row r="7" ht="12.75">
      <c r="A7" s="34" t="s">
        <v>61</v>
      </c>
    </row>
    <row r="9" ht="12.75">
      <c r="A9" s="34" t="s">
        <v>38</v>
      </c>
    </row>
    <row r="10" ht="12.75">
      <c r="A10" s="34"/>
    </row>
    <row r="11" ht="12.75">
      <c r="A11" s="34" t="s">
        <v>45</v>
      </c>
    </row>
    <row r="12" ht="12.75">
      <c r="A12" t="s">
        <v>68</v>
      </c>
    </row>
    <row r="14" ht="12.75">
      <c r="A14" s="34" t="s">
        <v>46</v>
      </c>
    </row>
    <row r="15" ht="12.75">
      <c r="A15" s="35" t="s">
        <v>62</v>
      </c>
    </row>
    <row r="17" ht="12.75">
      <c r="A17" s="34" t="s">
        <v>63</v>
      </c>
    </row>
    <row r="18" ht="12.75">
      <c r="A18" t="s">
        <v>47</v>
      </c>
    </row>
    <row r="20" ht="12.75">
      <c r="A20" t="s">
        <v>39</v>
      </c>
    </row>
    <row r="22" ht="12.75">
      <c r="A22" s="34" t="s">
        <v>44</v>
      </c>
    </row>
    <row r="23" ht="12.75">
      <c r="A23" t="s">
        <v>64</v>
      </c>
    </row>
    <row r="24" ht="12.75">
      <c r="A24" t="s">
        <v>48</v>
      </c>
    </row>
    <row r="25" ht="12.75">
      <c r="A25" t="s">
        <v>65</v>
      </c>
    </row>
    <row r="27" s="34" customFormat="1" ht="12.75">
      <c r="A27" s="34" t="s">
        <v>41</v>
      </c>
    </row>
    <row r="28" s="34" customFormat="1" ht="12.75"/>
    <row r="29" ht="12.75">
      <c r="A29" s="34" t="s">
        <v>42</v>
      </c>
    </row>
    <row r="30" ht="12.75">
      <c r="A30" t="s">
        <v>66</v>
      </c>
    </row>
    <row r="32" ht="12.75">
      <c r="A32" s="34" t="s">
        <v>43</v>
      </c>
    </row>
    <row r="34" s="34" customFormat="1" ht="12.75">
      <c r="A34" s="34" t="s">
        <v>40</v>
      </c>
    </row>
    <row r="36" ht="12.75">
      <c r="A36" t="s">
        <v>50</v>
      </c>
    </row>
    <row r="39" spans="1:8" ht="12.75">
      <c r="A39" t="s">
        <v>51</v>
      </c>
      <c r="H39" s="36">
        <f>'Main Budget'!E29</f>
        <v>651428.824</v>
      </c>
    </row>
    <row r="40" spans="1:8" ht="12.75">
      <c r="A40" t="s">
        <v>52</v>
      </c>
      <c r="H40" s="36">
        <f>H39*0.1</f>
        <v>65142.8824</v>
      </c>
    </row>
    <row r="41" ht="12.75">
      <c r="H41" s="36"/>
    </row>
    <row r="42" spans="1:8" ht="12.75">
      <c r="A42" s="34" t="s">
        <v>49</v>
      </c>
      <c r="B42" s="34"/>
      <c r="C42" s="37"/>
      <c r="H42" s="37">
        <f>SUM(H39:H41)</f>
        <v>716571.7064</v>
      </c>
    </row>
  </sheetData>
  <printOptions/>
  <pageMargins left="0.39" right="0.3" top="1" bottom="1" header="0.5" footer="0.5"/>
  <pageSetup horizontalDpi="600" verticalDpi="600" orientation="portrait" r:id="rId1"/>
  <headerFooter alignWithMargins="0">
    <oddHeader>&amp;LNon Federal Budget-Without Vacation Assessment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Harvard University</dc:creator>
  <cp:keywords/>
  <dc:description/>
  <cp:lastModifiedBy>Administrator</cp:lastModifiedBy>
  <cp:lastPrinted>2007-04-11T19:36:17Z</cp:lastPrinted>
  <dcterms:created xsi:type="dcterms:W3CDTF">2007-03-28T19:29:56Z</dcterms:created>
  <dcterms:modified xsi:type="dcterms:W3CDTF">2007-04-13T17:58:12Z</dcterms:modified>
  <cp:category/>
  <cp:version/>
  <cp:contentType/>
  <cp:contentStatus/>
</cp:coreProperties>
</file>