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370" windowHeight="10980" activeTab="0"/>
  </bookViews>
  <sheets>
    <sheet name="Main+Summary" sheetId="1" r:id="rId1"/>
    <sheet name="Part-of" sheetId="2" r:id="rId2"/>
    <sheet name="Participant Support" sheetId="3" r:id="rId3"/>
    <sheet name="Changes" sheetId="4" r:id="rId4"/>
  </sheets>
  <definedNames>
    <definedName name="Cost_of_Living_Adjustment" localSheetId="1">'Part-of'!$B$9</definedName>
    <definedName name="Cost_of_Living_Adjustment">'Main+Summary'!$B$9</definedName>
    <definedName name="NoMosEarliestHUFY" localSheetId="2">'Participant Support'!#REF!</definedName>
    <definedName name="NoMosEarliestHUFY" localSheetId="1">'Part-of'!$J$11</definedName>
    <definedName name="NoMosEarliestHUFY">'Main+Summary'!$J$12</definedName>
    <definedName name="NoMosSecondHUFY" localSheetId="2">'Participant Support'!#REF!</definedName>
    <definedName name="NoMosSecondHUFY" localSheetId="1">'Part-of'!$J$12</definedName>
    <definedName name="NoMosSecondHUFY">'Main+Summary'!$J$13</definedName>
    <definedName name="notuseable">'Part-of'!$J$13</definedName>
    <definedName name="_xlnm.Print_Area" localSheetId="0">'Main+Summary'!$A$1:$Q$78</definedName>
    <definedName name="_xlnm.Print_Area" localSheetId="2">'Participant Support'!$A$1:$I$35</definedName>
    <definedName name="_xlnm.Print_Area" localSheetId="1">'Part-of'!$A$1:$H$73</definedName>
  </definedNames>
  <calcPr fullCalcOnLoad="1" fullPrecision="0"/>
</workbook>
</file>

<file path=xl/comments1.xml><?xml version="1.0" encoding="utf-8"?>
<comments xmlns="http://schemas.openxmlformats.org/spreadsheetml/2006/main">
  <authors>
    <author>kmassey</author>
    <author>kwmassey</author>
    <author>KW Massey</author>
  </authors>
  <commentList>
    <comment ref="B70" authorId="0">
      <text>
        <r>
          <rPr>
            <b/>
            <sz val="8"/>
            <rFont val="Tahoma"/>
            <family val="2"/>
          </rPr>
          <t xml:space="preserve">KWMassey: </t>
        </r>
        <r>
          <rPr>
            <sz val="8"/>
            <rFont val="Tahoma"/>
            <family val="2"/>
          </rPr>
          <t>P</t>
        </r>
        <r>
          <rPr>
            <sz val="8"/>
            <rFont val="Tahoma"/>
            <family val="2"/>
          </rPr>
          <t xml:space="preserve">ut up to $25k in this row for each subaward institution- the 1st $25K of the total, not $25K per year.  If the total subaward is less than 25K, budget for the entire subaward.
If two or more subawards are going to the same institution, put only $25Kfor the whole institution, not $50K.
</t>
        </r>
      </text>
    </comment>
    <comment ref="A35" authorId="1">
      <text>
        <r>
          <rPr>
            <b/>
            <sz val="8"/>
            <rFont val="Tahoma"/>
            <family val="2"/>
          </rPr>
          <t>kwmassey:</t>
        </r>
        <r>
          <rPr>
            <sz val="8"/>
            <rFont val="Tahoma"/>
            <family val="2"/>
          </rPr>
          <t xml:space="preserve">
includes HU Summer Undergrads and non-students year round.</t>
        </r>
      </text>
    </comment>
    <comment ref="A23" authorId="1">
      <text>
        <r>
          <rPr>
            <b/>
            <sz val="8"/>
            <rFont val="Tahoma"/>
            <family val="2"/>
          </rPr>
          <t xml:space="preserve">KWMassey: </t>
        </r>
        <r>
          <rPr>
            <sz val="8"/>
            <rFont val="Tahoma"/>
            <family val="2"/>
          </rPr>
          <t xml:space="preserve">Absence management requires that HU budget 48 weeks of salary only.  
</t>
        </r>
        <r>
          <rPr>
            <sz val="8"/>
            <rFont val="Tahoma"/>
            <family val="2"/>
          </rPr>
          <t>Example:  Exempt Employee X makes 52000 a year.  Her weekly salary is 52,000/52 or $1000 a week.  Multiply this by 48 weeks and budget for 48,000. The formula in cell C23 should look like this "=52000/52 *48" and will calculate to  48,000.
IN ADDITION, if the person above won't be working 100% on the project you will need to take the number above and multiply it by the percentage they Will work...  
Example:  Employee X above will dedicate 50% of her time to the project so add "*50%" to get the correct number.  The formula will then look like this:  "=(52000/52 *48)*50%" and will calculate to  24,000.</t>
        </r>
      </text>
    </comment>
    <comment ref="A24" authorId="1">
      <text>
        <r>
          <rPr>
            <b/>
            <sz val="8"/>
            <rFont val="Tahoma"/>
            <family val="2"/>
          </rPr>
          <t xml:space="preserve">KWMassey: </t>
        </r>
        <r>
          <rPr>
            <sz val="8"/>
            <rFont val="Tahoma"/>
            <family val="2"/>
          </rPr>
          <t>Absence management and HU require that we  budget for 49 weeks of regular salary only.  
Example:  The formula in cell C24 for a"Non-Exempt Person X" at 52,000 per year would be "=52,000/52*49"or 49,000 for project year one.
IN ADDITION, if  "Non-Exempt Person X  above is only going to work for part of the time on this project then multiply the above by the percentage of time they'll be spending on the project.   Example:  Non-Exempt person X will be working 75% of his time on the project so the formula would look like this:  "=(52,000/52*49)*75%)"</t>
        </r>
      </text>
    </comment>
    <comment ref="A21" authorId="2">
      <text>
        <r>
          <rPr>
            <b/>
            <sz val="8"/>
            <rFont val="Tahoma"/>
            <family val="2"/>
          </rPr>
          <t>KW Massey:</t>
        </r>
        <r>
          <rPr>
            <sz val="8"/>
            <rFont val="Tahoma"/>
            <family val="2"/>
          </rPr>
          <t xml:space="preserve">
Faculty Salaries are highly confidential.  Ask your PI how much they would like to ask for.  If needed, ask a departmental financial person to give you a projected figure for a month of summer salary or, if available, look in past detailed listings and add 4% to get a ballpark figure.</t>
        </r>
      </text>
    </comment>
    <comment ref="A22" authorId="2">
      <text>
        <r>
          <rPr>
            <b/>
            <sz val="8"/>
            <rFont val="Tahoma"/>
            <family val="2"/>
          </rPr>
          <t>KW Massey:</t>
        </r>
        <r>
          <rPr>
            <sz val="8"/>
            <rFont val="Tahoma"/>
            <family val="2"/>
          </rPr>
          <t xml:space="preserve">
Other Academics paid on sponsored funds are usually Research Associates. Research Associates are paid monthly, are more senior than Postdocs, and are not allowed to accrue vacation beyond their limited appointment times.</t>
        </r>
      </text>
    </comment>
    <comment ref="A25" authorId="2">
      <text>
        <r>
          <rPr>
            <b/>
            <sz val="8"/>
            <rFont val="Tahoma"/>
            <family val="2"/>
          </rPr>
          <t>KW Massey:</t>
        </r>
        <r>
          <rPr>
            <sz val="8"/>
            <rFont val="Tahoma"/>
            <family val="2"/>
          </rPr>
          <t xml:space="preserve">
HU undergrads are enrolled in the Academic Year only for less than 20 hours per week.  Fringe is applied to their summer wages only.  Summer work should be budgeted in the line below this one.
HU Graduate Students in Social Sciences and Humanities are usually also charged in this manner.  They are enrolled year round and so fringe is never taken on their wages.</t>
        </r>
      </text>
    </comment>
    <comment ref="A28" authorId="2">
      <text>
        <r>
          <rPr>
            <b/>
            <sz val="8"/>
            <rFont val="Tahoma"/>
            <family val="2"/>
          </rPr>
          <t>KW Massey:</t>
        </r>
        <r>
          <rPr>
            <sz val="8"/>
            <rFont val="Tahoma"/>
            <family val="2"/>
          </rPr>
          <t xml:space="preserve">
This is for Research Assistant appointments and is usually used in Science Departments.  This type of appointment is usually created by the Grad's Academic department, so check with the academic department to get an amount to budget for each year.  In addition,  a corresponding Tuition Remission percentage may also be budgeted.  Example:  If Grad Student X will spend 75% of her time on this project, 75% of her total Tuition Remission should also come from this project.  See Tuition Remission line below for more information.
Note:  For NIH budgets, the amount of Stipend and Tuition Remission paid cannot be more than a NIH National Research Service Award  (NRSA) Fellowship stipend for a first year postdoc  ($36,996 as of 2/1/08), see
http://grants1.nih.gov/grants/guide/notice-files/NOT-OD-06-093.html  for latest info.</t>
        </r>
      </text>
    </comment>
    <comment ref="A34" authorId="1">
      <text>
        <r>
          <rPr>
            <b/>
            <sz val="8"/>
            <rFont val="Tahoma"/>
            <family val="2"/>
          </rPr>
          <t>KWMassey:</t>
        </r>
        <r>
          <rPr>
            <sz val="8"/>
            <rFont val="Tahoma"/>
            <family val="2"/>
          </rPr>
          <t xml:space="preserve">
includes HU Academic Year Undergrads and Graduate Students year round.</t>
        </r>
      </text>
    </comment>
    <comment ref="A27" authorId="2">
      <text>
        <r>
          <rPr>
            <b/>
            <sz val="8"/>
            <rFont val="Tahoma"/>
            <family val="2"/>
          </rPr>
          <t xml:space="preserve">KW Massey:  </t>
        </r>
        <r>
          <rPr>
            <sz val="8"/>
            <rFont val="Tahoma"/>
            <family val="2"/>
          </rPr>
          <t>These are HU "Employee Postdocs".  Non-HU postdocs (sometimes called Stipendee Postdocs) should not be charged to grants.</t>
        </r>
      </text>
    </comment>
    <comment ref="A40" authorId="2">
      <text>
        <r>
          <rPr>
            <b/>
            <sz val="8"/>
            <rFont val="Tahoma"/>
            <family val="2"/>
          </rPr>
          <t>KW Massey:</t>
        </r>
        <r>
          <rPr>
            <sz val="8"/>
            <rFont val="Tahoma"/>
            <family val="2"/>
          </rPr>
          <t xml:space="preserve">
Check with the academic department that appointed the Grad Student Research Assistant to get an amount to budget for each year.  The percentage of tuition remission budgeted should be the same as the percentage of effort the Grad Student is budgeted above.   Example:  If Grad Student X will spend 75% of her time on this project, 75% of her total Tuition Remission should also come from this project. 
Note:  For NIH budgets, the amount of Stipend plus Tuition Remission paid cannot be more than an NIH National Research Service Award  (NRSA) Fellowship first year postdoc stipends  ($36,996 as of 2/1/08), see
http://grants1.nih.gov/grants/guide/notice-files/NOT-OD-06-093.html  forthe latest info.</t>
        </r>
      </text>
    </comment>
    <comment ref="C72" authorId="2">
      <text>
        <r>
          <rPr>
            <b/>
            <sz val="8"/>
            <rFont val="Tahoma"/>
            <family val="2"/>
          </rPr>
          <t>KW Massey:</t>
        </r>
        <r>
          <rPr>
            <sz val="8"/>
            <rFont val="Tahoma"/>
            <family val="2"/>
          </rPr>
          <t xml:space="preserve">
This formula is set up using the most common "Research and Instruction" rate detailed to the right.  If the budget is for something other than Research and Instruction, change the formula to use the applicable rates listed to the right.  </t>
        </r>
      </text>
    </comment>
    <comment ref="C76" authorId="2">
      <text>
        <r>
          <rPr>
            <b/>
            <sz val="8"/>
            <rFont val="Tahoma"/>
            <family val="2"/>
          </rPr>
          <t>KW Massey:</t>
        </r>
        <r>
          <rPr>
            <sz val="8"/>
            <rFont val="Tahoma"/>
            <family val="2"/>
          </rPr>
          <t xml:space="preserve">
This formula is set up using the most common "Research and Instruction" rate detailed to the right.  If the budget is for something other than Research and Instruction, change the formula to use the applicable rates listed to the right.  </t>
        </r>
      </text>
    </comment>
    <comment ref="B45" authorId="2">
      <text>
        <r>
          <rPr>
            <b/>
            <sz val="8"/>
            <rFont val="Tahoma"/>
            <family val="2"/>
          </rPr>
          <t>KW Massey:</t>
        </r>
        <r>
          <rPr>
            <sz val="8"/>
            <rFont val="Tahoma"/>
            <family val="2"/>
          </rPr>
          <t xml:space="preserve">
either add lines and assign object codes now or assign when awarded.  Recommendation:  Put different types of expenses on different lines according to budget justification.</t>
        </r>
      </text>
    </comment>
    <comment ref="B64" authorId="2">
      <text>
        <r>
          <rPr>
            <b/>
            <sz val="8"/>
            <rFont val="Tahoma"/>
            <family val="2"/>
          </rPr>
          <t>KW Massey:</t>
        </r>
        <r>
          <rPr>
            <sz val="8"/>
            <rFont val="Tahoma"/>
            <family val="2"/>
          </rPr>
          <t xml:space="preserve">
If there is a reason to keep part of the total award administratively separate, HU will need to set up a "Part-Of" account when funds are awarded.  "Part-of" accounts have separate Subactivity numbers.  For instance, an NSF grant with Participant Support costs (stipends, travel, per diem, conference food, etc.) would normally not carry overhead.  OSP would set up a different Subactivity (say, subactivity "0002") and set the overhead rate at 0%.
Each Part-Of account should have a separate budget template.  The total only should go here.</t>
        </r>
      </text>
    </comment>
    <comment ref="B65" authorId="2">
      <text>
        <r>
          <rPr>
            <b/>
            <sz val="8"/>
            <rFont val="Tahoma"/>
            <family val="2"/>
          </rPr>
          <t>KW Massey:</t>
        </r>
        <r>
          <rPr>
            <sz val="8"/>
            <rFont val="Tahoma"/>
            <family val="2"/>
          </rPr>
          <t xml:space="preserve">
HU will need to set up a separate subactivity for each subaward when funds are awarded.  For instance, a subaward to MITmight be assigned to subactivity 0003, and a UCSD subaward might be assigned subactivity 0004.
The total for each subaward each year should go on this page.</t>
        </r>
      </text>
    </comment>
    <comment ref="F60" authorId="2">
      <text>
        <r>
          <rPr>
            <b/>
            <sz val="8"/>
            <rFont val="Tahoma"/>
            <family val="2"/>
          </rPr>
          <t>KW Massey:</t>
        </r>
        <r>
          <rPr>
            <sz val="8"/>
            <rFont val="Tahoma"/>
            <family val="2"/>
          </rPr>
          <t xml:space="preserve">
Page charges usually happen toward the end of the grant.</t>
        </r>
      </text>
    </comment>
    <comment ref="C43" authorId="2">
      <text>
        <r>
          <rPr>
            <b/>
            <sz val="8"/>
            <rFont val="Tahoma"/>
            <family val="2"/>
          </rPr>
          <t>KW Massey:</t>
        </r>
        <r>
          <rPr>
            <sz val="8"/>
            <rFont val="Tahoma"/>
            <family val="2"/>
          </rPr>
          <t xml:space="preserve">
computers and equipment are usually bought at the beginning of work on the project.</t>
        </r>
      </text>
    </comment>
    <comment ref="C64" authorId="2">
      <text>
        <r>
          <rPr>
            <b/>
            <sz val="8"/>
            <rFont val="Tahoma"/>
            <family val="2"/>
          </rPr>
          <t>KW Massey:</t>
        </r>
        <r>
          <rPr>
            <sz val="8"/>
            <rFont val="Tahoma"/>
            <family val="2"/>
          </rPr>
          <t xml:space="preserve">
This formula is a link to the PARTICIPANT SUPPORT worksheet (see tab below).</t>
        </r>
      </text>
    </comment>
    <comment ref="C44" authorId="2">
      <text>
        <r>
          <rPr>
            <b/>
            <sz val="8"/>
            <rFont val="Tahoma"/>
            <family val="2"/>
          </rPr>
          <t>KW Massey:</t>
        </r>
        <r>
          <rPr>
            <sz val="8"/>
            <rFont val="Tahoma"/>
            <family val="2"/>
          </rPr>
          <t xml:space="preserve">
computers and equipment are usually bought at the beginning of work on the project.</t>
        </r>
      </text>
    </comment>
    <comment ref="C46" authorId="2">
      <text>
        <r>
          <rPr>
            <b/>
            <sz val="8"/>
            <rFont val="Tahoma"/>
            <family val="2"/>
          </rPr>
          <t>KW Massey:</t>
        </r>
        <r>
          <rPr>
            <sz val="8"/>
            <rFont val="Tahoma"/>
            <family val="2"/>
          </rPr>
          <t xml:space="preserve">
computers and equipment are usually bought at the beginning of work on the project.</t>
        </r>
      </text>
    </comment>
    <comment ref="C47" authorId="2">
      <text>
        <r>
          <rPr>
            <b/>
            <sz val="8"/>
            <rFont val="Tahoma"/>
            <family val="2"/>
          </rPr>
          <t>KW Massey:</t>
        </r>
        <r>
          <rPr>
            <sz val="8"/>
            <rFont val="Tahoma"/>
            <family val="2"/>
          </rPr>
          <t xml:space="preserve">
computers and equipment are usually bought at the beginning of work on the project.</t>
        </r>
      </text>
    </comment>
    <comment ref="C48" authorId="2">
      <text>
        <r>
          <rPr>
            <b/>
            <sz val="8"/>
            <rFont val="Tahoma"/>
            <family val="2"/>
          </rPr>
          <t>KW Massey:</t>
        </r>
        <r>
          <rPr>
            <sz val="8"/>
            <rFont val="Tahoma"/>
            <family val="2"/>
          </rPr>
          <t xml:space="preserve">
computers and equipment are usually bought at the beginning of work on the project.</t>
        </r>
      </text>
    </comment>
    <comment ref="A8" authorId="2">
      <text>
        <r>
          <rPr>
            <b/>
            <sz val="8"/>
            <rFont val="Tahoma"/>
            <family val="2"/>
          </rPr>
          <t>KW Massey:</t>
        </r>
        <r>
          <rPr>
            <sz val="8"/>
            <rFont val="Tahoma"/>
            <family val="2"/>
          </rPr>
          <t xml:space="preserve">
Sponsor guidelines may give a suggested request amount.  If this happens, Divide the target amount by 1 plus the overhead rate to get the approximate amount of direct costs you can budget. The Target amount cells at the bottom of this template do this for you.</t>
        </r>
      </text>
    </comment>
    <comment ref="B71" authorId="2">
      <text>
        <r>
          <rPr>
            <b/>
            <sz val="8"/>
            <rFont val="Tahoma"/>
            <family val="2"/>
          </rPr>
          <t>KW Massey:</t>
        </r>
        <r>
          <rPr>
            <sz val="8"/>
            <rFont val="Tahoma"/>
            <family val="2"/>
          </rPr>
          <t xml:space="preserve">
DC minus asterisked items (*'s) above plus the Subaward base you inputted in the row above this one.  
"Base" is the number that the Facilities and Administrative rate (see columns J-P at right)  is applied to.</t>
        </r>
      </text>
    </comment>
    <comment ref="C30" authorId="1">
      <text>
        <r>
          <rPr>
            <b/>
            <sz val="8"/>
            <rFont val="Tahoma"/>
            <family val="2"/>
          </rPr>
          <t xml:space="preserve">KWMassey: 
If you change the numbers in cells J12 &amp; J13, and change the fringe and overhead rates (Columns J-P) as they are updated, you shouldn't need to change any of these Fringe formulas.
</t>
        </r>
        <r>
          <rPr>
            <sz val="8"/>
            <rFont val="Tahoma"/>
            <family val="2"/>
          </rPr>
          <t xml:space="preserve">
However, in case you're wondering...
This fringe formula takes the "Faculty" salary above and multiplies it  by the appropriate fringe rate in the first HU Fiscal year (K30), making the formula so far (C20*K30)  Then it multiplies the resulting number by Project Year One's percentage of time in the first HU Fiscal year by dividing the number of 1st HU FY months in Project Year one by the number of months in year (NoMosEarliestFY/12). This makes the formula (C20*K30* NoMosEarliestFY/12)
Then the formula does the same thing for the last part of the 1st year of the project, using the second HU FY Fringe rate and the number of project year one months in the second HU FY (C20*L30* NoMosSecondFY/12).
Then it adds the two numbers together:
(C20*K30* NoMosEarliestFY/12)+(C20*L30* NoMosSecondFY/12).</t>
        </r>
      </text>
    </comment>
    <comment ref="C31" authorId="2">
      <text>
        <r>
          <rPr>
            <b/>
            <sz val="8"/>
            <rFont val="Tahoma"/>
            <family val="2"/>
          </rPr>
          <t>KW Massey:</t>
        </r>
        <r>
          <rPr>
            <sz val="8"/>
            <rFont val="Tahoma"/>
            <family val="2"/>
          </rPr>
          <t xml:space="preserve">
see comment in cell C29</t>
        </r>
      </text>
    </comment>
    <comment ref="C32" authorId="2">
      <text>
        <r>
          <rPr>
            <b/>
            <sz val="8"/>
            <rFont val="Tahoma"/>
            <family val="2"/>
          </rPr>
          <t>KW Massey:</t>
        </r>
        <r>
          <rPr>
            <sz val="8"/>
            <rFont val="Tahoma"/>
            <family val="2"/>
          </rPr>
          <t xml:space="preserve">
see comment in cell C29</t>
        </r>
      </text>
    </comment>
    <comment ref="C33" authorId="2">
      <text>
        <r>
          <rPr>
            <b/>
            <sz val="8"/>
            <rFont val="Tahoma"/>
            <family val="2"/>
          </rPr>
          <t>KW Massey:</t>
        </r>
        <r>
          <rPr>
            <sz val="8"/>
            <rFont val="Tahoma"/>
            <family val="2"/>
          </rPr>
          <t xml:space="preserve">
see comment in cell C29</t>
        </r>
      </text>
    </comment>
    <comment ref="C35" authorId="2">
      <text>
        <r>
          <rPr>
            <b/>
            <sz val="8"/>
            <rFont val="Tahoma"/>
            <family val="2"/>
          </rPr>
          <t>KW Massey:</t>
        </r>
        <r>
          <rPr>
            <sz val="8"/>
            <rFont val="Tahoma"/>
            <family val="2"/>
          </rPr>
          <t xml:space="preserve">
see comment in cell C29</t>
        </r>
      </text>
    </comment>
    <comment ref="C36" authorId="2">
      <text>
        <r>
          <rPr>
            <b/>
            <sz val="8"/>
            <rFont val="Tahoma"/>
            <family val="2"/>
          </rPr>
          <t>KW Massey:</t>
        </r>
        <r>
          <rPr>
            <sz val="8"/>
            <rFont val="Tahoma"/>
            <family val="2"/>
          </rPr>
          <t xml:space="preserve">
see comment in cell C29</t>
        </r>
      </text>
    </comment>
    <comment ref="A72" authorId="2">
      <text>
        <r>
          <rPr>
            <b/>
            <sz val="8"/>
            <rFont val="Tahoma"/>
            <family val="2"/>
          </rPr>
          <t>KW Massey:</t>
        </r>
        <r>
          <rPr>
            <sz val="8"/>
            <rFont val="Tahoma"/>
            <family val="2"/>
          </rPr>
          <t xml:space="preserve">
also called "indirect," "F&amp;A" and "Overhead"-- see  rates at right in columns J-P</t>
        </r>
      </text>
    </comment>
    <comment ref="B7" authorId="2">
      <text>
        <r>
          <rPr>
            <b/>
            <sz val="8"/>
            <rFont val="Tahoma"/>
            <family val="2"/>
          </rPr>
          <t>KW Massey:</t>
        </r>
        <r>
          <rPr>
            <sz val="8"/>
            <rFont val="Tahoma"/>
            <family val="2"/>
          </rPr>
          <t xml:space="preserve">
Change dates in this cell according to the proposed project start and end dates.</t>
        </r>
      </text>
    </comment>
  </commentList>
</comments>
</file>

<file path=xl/comments2.xml><?xml version="1.0" encoding="utf-8"?>
<comments xmlns="http://schemas.openxmlformats.org/spreadsheetml/2006/main">
  <authors>
    <author>KW Massey</author>
    <author>kwmassey</author>
  </authors>
  <commentList>
    <comment ref="C42" authorId="0">
      <text>
        <r>
          <rPr>
            <b/>
            <sz val="8"/>
            <rFont val="Tahoma"/>
            <family val="2"/>
          </rPr>
          <t>KW Massey:</t>
        </r>
        <r>
          <rPr>
            <sz val="8"/>
            <rFont val="Tahoma"/>
            <family val="2"/>
          </rPr>
          <t xml:space="preserve">
computers and equipment are usually bought at the beginning of work on the project.</t>
        </r>
      </text>
    </comment>
    <comment ref="C43" authorId="0">
      <text>
        <r>
          <rPr>
            <b/>
            <sz val="8"/>
            <rFont val="Tahoma"/>
            <family val="2"/>
          </rPr>
          <t>KW Massey:</t>
        </r>
        <r>
          <rPr>
            <sz val="8"/>
            <rFont val="Tahoma"/>
            <family val="2"/>
          </rPr>
          <t xml:space="preserve">
computers and equipment are usually bought at the beginning of work on the project.</t>
        </r>
      </text>
    </comment>
    <comment ref="B44" authorId="0">
      <text>
        <r>
          <rPr>
            <b/>
            <sz val="8"/>
            <rFont val="Tahoma"/>
            <family val="2"/>
          </rPr>
          <t>KW Massey:</t>
        </r>
        <r>
          <rPr>
            <sz val="8"/>
            <rFont val="Tahoma"/>
            <family val="2"/>
          </rPr>
          <t xml:space="preserve">
either add lines and assign object codes now or assign when awarded.  Recommendation:  Put different types of expenses on different lines according to budget justification.</t>
        </r>
      </text>
    </comment>
    <comment ref="C45" authorId="0">
      <text>
        <r>
          <rPr>
            <b/>
            <sz val="8"/>
            <rFont val="Tahoma"/>
            <family val="2"/>
          </rPr>
          <t>KW Massey:</t>
        </r>
        <r>
          <rPr>
            <sz val="8"/>
            <rFont val="Tahoma"/>
            <family val="2"/>
          </rPr>
          <t xml:space="preserve">
computers and equipment are usually bought at the beginning of work on the project.</t>
        </r>
      </text>
    </comment>
    <comment ref="C46" authorId="0">
      <text>
        <r>
          <rPr>
            <b/>
            <sz val="8"/>
            <rFont val="Tahoma"/>
            <family val="2"/>
          </rPr>
          <t>KW Massey:</t>
        </r>
        <r>
          <rPr>
            <sz val="8"/>
            <rFont val="Tahoma"/>
            <family val="2"/>
          </rPr>
          <t xml:space="preserve">
computers and equipment are usually bought at the beginning of work on the project.</t>
        </r>
      </text>
    </comment>
    <comment ref="C47" authorId="0">
      <text>
        <r>
          <rPr>
            <b/>
            <sz val="8"/>
            <rFont val="Tahoma"/>
            <family val="2"/>
          </rPr>
          <t>KW Massey:</t>
        </r>
        <r>
          <rPr>
            <sz val="8"/>
            <rFont val="Tahoma"/>
            <family val="2"/>
          </rPr>
          <t xml:space="preserve">
computers and equipment are usually bought at the beginning of work on the project.</t>
        </r>
      </text>
    </comment>
    <comment ref="F59" authorId="0">
      <text>
        <r>
          <rPr>
            <b/>
            <sz val="8"/>
            <rFont val="Tahoma"/>
            <family val="2"/>
          </rPr>
          <t>KW Massey:</t>
        </r>
        <r>
          <rPr>
            <sz val="8"/>
            <rFont val="Tahoma"/>
            <family val="2"/>
          </rPr>
          <t xml:space="preserve">
Page charges usually happen toward the end of the grant.</t>
        </r>
      </text>
    </comment>
    <comment ref="B65" authorId="0">
      <text>
        <r>
          <rPr>
            <b/>
            <sz val="8"/>
            <rFont val="Tahoma"/>
            <family val="2"/>
          </rPr>
          <t>KW Massey:</t>
        </r>
        <r>
          <rPr>
            <sz val="8"/>
            <rFont val="Tahoma"/>
            <family val="2"/>
          </rPr>
          <t xml:space="preserve">
DC minus asterisked items (*'s) above plus the Subaward base you inputted in the row above this one.</t>
        </r>
      </text>
    </comment>
    <comment ref="C66" authorId="0">
      <text>
        <r>
          <rPr>
            <b/>
            <sz val="8"/>
            <rFont val="Tahoma"/>
            <family val="2"/>
          </rPr>
          <t>KW Massey:</t>
        </r>
        <r>
          <rPr>
            <sz val="8"/>
            <rFont val="Tahoma"/>
            <family val="2"/>
          </rPr>
          <t xml:space="preserve">
This formula is set up using the most common "Research and Instruction" rate detailed to the right.  If the budget is for something other than Research and Instruction, change the formula to use the applicable rates listed to the right.  </t>
        </r>
      </text>
    </comment>
    <comment ref="C70" authorId="0">
      <text>
        <r>
          <rPr>
            <b/>
            <sz val="8"/>
            <rFont val="Tahoma"/>
            <family val="2"/>
          </rPr>
          <t>KW Massey:</t>
        </r>
        <r>
          <rPr>
            <sz val="8"/>
            <rFont val="Tahoma"/>
            <family val="2"/>
          </rPr>
          <t xml:space="preserve">
This formula is set up using the most common "Research and Instruction" rate detailed to the right.  If the budget is for something other than Research and Instruction, change the formula to use the applicable rates listed to the right.  </t>
        </r>
      </text>
    </comment>
    <comment ref="A8" authorId="0">
      <text>
        <r>
          <rPr>
            <b/>
            <sz val="8"/>
            <rFont val="Tahoma"/>
            <family val="2"/>
          </rPr>
          <t>KW Massey:</t>
        </r>
        <r>
          <rPr>
            <sz val="8"/>
            <rFont val="Tahoma"/>
            <family val="2"/>
          </rPr>
          <t xml:space="preserve">
Sponsor guidelines may give a suggested request amount.  If this happens, Divide the target amount by 1 plus the overhead rate to get the approximate amount of direct costs you can budget. The Target amount cells at the bottom of this template do this for you.</t>
        </r>
      </text>
    </comment>
    <comment ref="A20" authorId="0">
      <text>
        <r>
          <rPr>
            <b/>
            <sz val="8"/>
            <rFont val="Tahoma"/>
            <family val="2"/>
          </rPr>
          <t>KW Massey:</t>
        </r>
        <r>
          <rPr>
            <sz val="8"/>
            <rFont val="Tahoma"/>
            <family val="2"/>
          </rPr>
          <t xml:space="preserve">
Faculty Salaries are highly confidential.  Ask your PI how much they would like to ask for.  If needed, ask a departmental financial person to give you a projected figure for a month of summer salary or, if available, look in past detailed listings and add 4% to get a ballpark figure.</t>
        </r>
      </text>
    </comment>
    <comment ref="A21" authorId="0">
      <text>
        <r>
          <rPr>
            <b/>
            <sz val="8"/>
            <rFont val="Tahoma"/>
            <family val="2"/>
          </rPr>
          <t>KW Massey:</t>
        </r>
        <r>
          <rPr>
            <sz val="8"/>
            <rFont val="Tahoma"/>
            <family val="2"/>
          </rPr>
          <t xml:space="preserve">
Other Academics paid on sponsored funds are usually Research Associates. Research Associates are paid monthly, are more senior than Postdocs, and are not allowed to accrue vacation beyond their limited appointment times.</t>
        </r>
      </text>
    </comment>
    <comment ref="A22" authorId="1">
      <text>
        <r>
          <rPr>
            <b/>
            <sz val="8"/>
            <rFont val="Tahoma"/>
            <family val="2"/>
          </rPr>
          <t xml:space="preserve">KWMassey: </t>
        </r>
        <r>
          <rPr>
            <sz val="8"/>
            <rFont val="Tahoma"/>
            <family val="2"/>
          </rPr>
          <t xml:space="preserve">Absence management requires that HU budget 48 weeks of salary only.  
</t>
        </r>
        <r>
          <rPr>
            <sz val="8"/>
            <rFont val="Tahoma"/>
            <family val="2"/>
          </rPr>
          <t>Example:  Exempt Employee X makes 52000 a year.  Her weekly salary is 52,000/52 or $1000 a week.  Multiply this by 48 weeks and budget for 48,000. The formula in cell C23 should look like this "=52000/52 *48" and will calculate to  48,000.
IN ADDITION, if the person above won't be working 100% on the project you will need to take the number above and multiply it by the percentage they Will work...  
Example:  Employee X above will dedicate 50% of her time to the project so add "*50%" to get the correct number.  The formula will then look like this:  "=(52000/52 *48)*50%" and will calculate to  24,000.</t>
        </r>
      </text>
    </comment>
    <comment ref="A23" authorId="1">
      <text>
        <r>
          <rPr>
            <b/>
            <sz val="8"/>
            <rFont val="Tahoma"/>
            <family val="2"/>
          </rPr>
          <t xml:space="preserve">KWMassey: </t>
        </r>
        <r>
          <rPr>
            <sz val="8"/>
            <rFont val="Tahoma"/>
            <family val="2"/>
          </rPr>
          <t>Absence management and HU require that we  budget for 49 weeks of regular salary only.  
Example:  The formula in cell C24 for a"Non-Exempt Person X" at 52,000 per year would be "=52,000/52*49"or 49,000 for project year one.
IN ADDITION, if  "Non-Exempt Person X  above is only going to work for part of the time on this project then multiply the above by the percentage of time they'll be spending on the project.   Example:  Non-Exempt person X will be working 75% of his time on the project so the formula would look like this:  "=(52,000/52*49)*75%)"</t>
        </r>
      </text>
    </comment>
    <comment ref="A24" authorId="0">
      <text>
        <r>
          <rPr>
            <b/>
            <sz val="8"/>
            <rFont val="Tahoma"/>
            <family val="2"/>
          </rPr>
          <t>KW Massey:</t>
        </r>
        <r>
          <rPr>
            <sz val="8"/>
            <rFont val="Tahoma"/>
            <family val="2"/>
          </rPr>
          <t xml:space="preserve">
HU undergrads are enrolled in the Academic Year only for less than 20 hours per week.  Fringe is applied to their summer wages only.  Summer work should be budgeted in the line below this one.
HU Graduate Students in Social Sciences and Humanities are usually also charged in this manner.  They are enrolled year round and so fringe is never taken on their wages.</t>
        </r>
      </text>
    </comment>
    <comment ref="A26" authorId="0">
      <text>
        <r>
          <rPr>
            <b/>
            <sz val="8"/>
            <rFont val="Tahoma"/>
            <family val="2"/>
          </rPr>
          <t xml:space="preserve">KW Massey:  </t>
        </r>
        <r>
          <rPr>
            <sz val="8"/>
            <rFont val="Tahoma"/>
            <family val="2"/>
          </rPr>
          <t>These are HU "Employee Postdocs".  Non-HU postdocs (sometimes called Stipendee Postdocs) should not be charged to grants.</t>
        </r>
      </text>
    </comment>
    <comment ref="A27" authorId="0">
      <text>
        <r>
          <rPr>
            <b/>
            <sz val="8"/>
            <rFont val="Tahoma"/>
            <family val="2"/>
          </rPr>
          <t>KW Massey:</t>
        </r>
        <r>
          <rPr>
            <sz val="8"/>
            <rFont val="Tahoma"/>
            <family val="2"/>
          </rPr>
          <t xml:space="preserve">
This is for Research Assistant appointments and is usually used in Science Departments.  This type of appointment is usually created by the Grad's Academic department, so check with the academic department to get an amount to budget for each year.  In addition,  a corresponding Tuition Remission percentage may also be budgeted.  Example:  If Grad Student X will spend 75% of her time on this project, 75% of her total Tuition Remission should also come from this project.  See Tuition Remission line below for more information.
Note:  For NIH budgets, the amount of Stipend and Tuition Remission paid cannot be more than a NIH National Research Service Award  (NRSA) Fellowship stipend for a first year postdoc  ($36,996 as of 2/1/08), see
http://grants1.nih.gov/grants/guide/notice-files/NOT-OD-06-093.html  for latest info.</t>
        </r>
      </text>
    </comment>
    <comment ref="A33" authorId="1">
      <text>
        <r>
          <rPr>
            <b/>
            <sz val="8"/>
            <rFont val="Tahoma"/>
            <family val="2"/>
          </rPr>
          <t>KWMassey:</t>
        </r>
        <r>
          <rPr>
            <sz val="8"/>
            <rFont val="Tahoma"/>
            <family val="2"/>
          </rPr>
          <t xml:space="preserve">
includes HU Academic Year Undergrads and Graduate Students year round.</t>
        </r>
      </text>
    </comment>
    <comment ref="A34" authorId="1">
      <text>
        <r>
          <rPr>
            <b/>
            <sz val="8"/>
            <rFont val="Tahoma"/>
            <family val="2"/>
          </rPr>
          <t>kwmassey:</t>
        </r>
        <r>
          <rPr>
            <sz val="8"/>
            <rFont val="Tahoma"/>
            <family val="2"/>
          </rPr>
          <t xml:space="preserve">
includes HU Summer Undergrads and non-students year round.</t>
        </r>
      </text>
    </comment>
    <comment ref="A39" authorId="0">
      <text>
        <r>
          <rPr>
            <b/>
            <sz val="8"/>
            <rFont val="Tahoma"/>
            <family val="2"/>
          </rPr>
          <t>KW Massey:</t>
        </r>
        <r>
          <rPr>
            <sz val="8"/>
            <rFont val="Tahoma"/>
            <family val="2"/>
          </rPr>
          <t xml:space="preserve">
Check with the academic department that appointed the Grad Student Research Assistant to get an amount to budget for each year.  The percentage of tuition remission budgeted should be the same as the percentage of effort the Grad Student is budgeted above.   Example:  If Grad Student X will spend 75% of her time on this project, 75% of her total Tuition Remission should also come from this project. 
Note:  For NIH budgets, the amount of Stipend plus Tuition Remission paid cannot be more than an NIH National Research Service Award  (NRSA) Fellowship first year postdoc stipends  ($36,996 as of 2/1/08), see
http://grants1.nih.gov/grants/guide/notice-files/NOT-OD-06-093.html  forthe latest info.</t>
        </r>
      </text>
    </comment>
    <comment ref="C29" authorId="1">
      <text>
        <r>
          <rPr>
            <b/>
            <sz val="8"/>
            <rFont val="Tahoma"/>
            <family val="2"/>
          </rPr>
          <t xml:space="preserve">KWMassey: 
If you change the numbers in cells J12 &amp; J13, and change the fringe and overhead rates (Columns J-P) as they are updated, you shouldn't need to change any of these Fringe formulas.
</t>
        </r>
        <r>
          <rPr>
            <sz val="8"/>
            <rFont val="Tahoma"/>
            <family val="2"/>
          </rPr>
          <t xml:space="preserve">
However, in case you're wondering...
This fringe formula takes the "Faculty" salary above and multiplies it  by the appropriate fringe rate in the first HU Fiscal year (K30), making the formula so far (C20*K30)  Then it multiplies the resulting number by Project Year One's percentage of time in the first HU Fiscal year by dividing the number of 1st HU FY months in Project Year one by the number of months in year (NoMosEarliestFY/12). This makes the formula (C20*K30* NoMosEarliestFY/12)
Then the formula does the same thing for the last part of the 1st year of the project, using the second HU FY Fringe rate and the number of project year one months in the second HU FY (C20*L30* NoMosSecondFY/12).
Then it adds the two numbers together:
(C20*K30* NoMosEarliestFY/12)+(C20*L30* NoMosSecondFY/12).</t>
        </r>
      </text>
    </comment>
    <comment ref="C30" authorId="0">
      <text>
        <r>
          <rPr>
            <b/>
            <sz val="8"/>
            <rFont val="Tahoma"/>
            <family val="2"/>
          </rPr>
          <t>KW Massey:</t>
        </r>
        <r>
          <rPr>
            <sz val="8"/>
            <rFont val="Tahoma"/>
            <family val="2"/>
          </rPr>
          <t xml:space="preserve">
see comment in cell C29</t>
        </r>
      </text>
    </comment>
    <comment ref="C31" authorId="0">
      <text>
        <r>
          <rPr>
            <b/>
            <sz val="8"/>
            <rFont val="Tahoma"/>
            <family val="2"/>
          </rPr>
          <t>KW Massey:</t>
        </r>
        <r>
          <rPr>
            <sz val="8"/>
            <rFont val="Tahoma"/>
            <family val="2"/>
          </rPr>
          <t xml:space="preserve">
see comment in cell C29</t>
        </r>
      </text>
    </comment>
    <comment ref="C32" authorId="0">
      <text>
        <r>
          <rPr>
            <b/>
            <sz val="8"/>
            <rFont val="Tahoma"/>
            <family val="2"/>
          </rPr>
          <t>KW Massey:</t>
        </r>
        <r>
          <rPr>
            <sz val="8"/>
            <rFont val="Tahoma"/>
            <family val="2"/>
          </rPr>
          <t xml:space="preserve">
see comment in cell C29</t>
        </r>
      </text>
    </comment>
    <comment ref="C34" authorId="0">
      <text>
        <r>
          <rPr>
            <b/>
            <sz val="8"/>
            <rFont val="Tahoma"/>
            <family val="2"/>
          </rPr>
          <t>KW Massey:</t>
        </r>
        <r>
          <rPr>
            <sz val="8"/>
            <rFont val="Tahoma"/>
            <family val="2"/>
          </rPr>
          <t xml:space="preserve">
see comment in cell C29</t>
        </r>
      </text>
    </comment>
    <comment ref="C35" authorId="0">
      <text>
        <r>
          <rPr>
            <b/>
            <sz val="8"/>
            <rFont val="Tahoma"/>
            <family val="2"/>
          </rPr>
          <t>KW Massey:</t>
        </r>
        <r>
          <rPr>
            <sz val="8"/>
            <rFont val="Tahoma"/>
            <family val="2"/>
          </rPr>
          <t xml:space="preserve">
see comment in cell C29</t>
        </r>
      </text>
    </comment>
    <comment ref="A66" authorId="0">
      <text>
        <r>
          <rPr>
            <b/>
            <sz val="8"/>
            <rFont val="Tahoma"/>
            <family val="2"/>
          </rPr>
          <t>KW Massey:</t>
        </r>
        <r>
          <rPr>
            <sz val="8"/>
            <rFont val="Tahoma"/>
            <family val="2"/>
          </rPr>
          <t xml:space="preserve">
also called "F&amp;A" and "Overhead"-- see  rates at right in columns J-P</t>
        </r>
      </text>
    </comment>
  </commentList>
</comments>
</file>

<file path=xl/comments3.xml><?xml version="1.0" encoding="utf-8"?>
<comments xmlns="http://schemas.openxmlformats.org/spreadsheetml/2006/main">
  <authors>
    <author>KW Massey</author>
  </authors>
  <commentList>
    <comment ref="C29" authorId="0">
      <text>
        <r>
          <rPr>
            <b/>
            <sz val="8"/>
            <rFont val="Tahoma"/>
            <family val="2"/>
          </rPr>
          <t>KW Massey:</t>
        </r>
        <r>
          <rPr>
            <sz val="8"/>
            <rFont val="Tahoma"/>
            <family val="2"/>
          </rPr>
          <t xml:space="preserve">
This formula is set up using the most common "Research and Instruction" rate detailed to the right.  If the budget is for something other than Research and Instruction, change the formula to use the applicable rates listed to the right.  </t>
        </r>
      </text>
    </comment>
    <comment ref="B20" authorId="0">
      <text>
        <r>
          <rPr>
            <b/>
            <sz val="8"/>
            <rFont val="Tahoma"/>
            <family val="2"/>
          </rPr>
          <t>KW Massey:</t>
        </r>
        <r>
          <rPr>
            <sz val="8"/>
            <rFont val="Tahoma"/>
            <family val="2"/>
          </rPr>
          <t xml:space="preserve">
either add lines and assign object codes now or assign when awarded.  Recommendation:  Put different types of expenses on different lines according to budget justification.</t>
        </r>
      </text>
    </comment>
  </commentList>
</comments>
</file>

<file path=xl/sharedStrings.xml><?xml version="1.0" encoding="utf-8"?>
<sst xmlns="http://schemas.openxmlformats.org/spreadsheetml/2006/main" count="373" uniqueCount="181">
  <si>
    <t>Total Personnel Costs</t>
  </si>
  <si>
    <t>Total Salaries and Wages</t>
  </si>
  <si>
    <t>Total Fringe</t>
  </si>
  <si>
    <t>Telephone LD</t>
  </si>
  <si>
    <t>Domestic Travel, General</t>
  </si>
  <si>
    <t xml:space="preserve">Total Budget </t>
  </si>
  <si>
    <t>Page Charges</t>
  </si>
  <si>
    <t>Foreign Travel, General</t>
  </si>
  <si>
    <t>*Overhead costs don't apply to these object codes</t>
  </si>
  <si>
    <t>Manuscript preparation</t>
  </si>
  <si>
    <t>Subactivity</t>
  </si>
  <si>
    <t>Start Date:</t>
  </si>
  <si>
    <t>End Date:</t>
  </si>
  <si>
    <t>Overhead</t>
  </si>
  <si>
    <t>PI:</t>
  </si>
  <si>
    <t>Difference</t>
  </si>
  <si>
    <t>Printing (General)</t>
  </si>
  <si>
    <t xml:space="preserve">Total Direct Costs </t>
  </si>
  <si>
    <t xml:space="preserve"> Exempt (Sci. &amp; Man. Professionals)</t>
  </si>
  <si>
    <t xml:space="preserve"> Non-Exempt  (Clerical and Techs)</t>
  </si>
  <si>
    <t>FY12</t>
  </si>
  <si>
    <t>Total Base (DC minus *'s above + 25K per Sub)</t>
  </si>
  <si>
    <t>Project Nickname:</t>
  </si>
  <si>
    <t>Proposal Deadline:</t>
  </si>
  <si>
    <t>FY13</t>
  </si>
  <si>
    <t>not applicable</t>
  </si>
  <si>
    <t>--------------</t>
  </si>
  <si>
    <t>Target Amount:</t>
  </si>
  <si>
    <t>Object Code</t>
  </si>
  <si>
    <t>FY14</t>
  </si>
  <si>
    <t>FY10 &amp; 11</t>
  </si>
  <si>
    <t>FY11 &amp; 12</t>
  </si>
  <si>
    <t>FY12 &amp; 13</t>
  </si>
  <si>
    <t>FY13 &amp; 14</t>
  </si>
  <si>
    <t>Other Sponsored Activity</t>
  </si>
  <si>
    <t>Projected Start and End Dates:</t>
  </si>
  <si>
    <t>Targeted Budget Amount:</t>
  </si>
  <si>
    <t>Sponsor &amp; Program:</t>
  </si>
  <si>
    <t xml:space="preserve"> Grad Student- Research Assistant Appointment</t>
  </si>
  <si>
    <t>Temporary, Unenrolled</t>
  </si>
  <si>
    <t>Fringe, Temporary, Unenrolled</t>
  </si>
  <si>
    <t>Other Academic Salaries</t>
  </si>
  <si>
    <t>Temporary Workers and Summer Undergrads</t>
  </si>
  <si>
    <t>Fringe (Basic and Vacation), Professionals (Exempt)</t>
  </si>
  <si>
    <t>Fringe, HU Postdocs</t>
  </si>
  <si>
    <t>Graduate Tuition Remission*</t>
  </si>
  <si>
    <t>N/A</t>
  </si>
  <si>
    <t>Research &amp; Instruction (usual rate)</t>
  </si>
  <si>
    <t>Off-Campus Activity</t>
  </si>
  <si>
    <t>Other rate required by sponsor.</t>
  </si>
  <si>
    <t>Approximate Non-Personnel Direct Costs to add to hit target</t>
  </si>
  <si>
    <t>Laboratory Supplies</t>
  </si>
  <si>
    <t>multi</t>
  </si>
  <si>
    <t>Supplies: Computer Software &lt;5000</t>
  </si>
  <si>
    <t>Supplies: Computer Hardware &lt;5000</t>
  </si>
  <si>
    <t>Non-Personnel Expense Types (Required to accomplish the proposed work.)</t>
  </si>
  <si>
    <t>Harvard Fiscal Years</t>
  </si>
  <si>
    <t>Other Supplies and Materials</t>
  </si>
  <si>
    <t xml:space="preserve">Subsistence </t>
  </si>
  <si>
    <t>Other Svcs, General</t>
  </si>
  <si>
    <t>Computer, Sponsored Equipment &gt;=5000*</t>
  </si>
  <si>
    <t>Spons. Work in Progress^Equipment &gt;=$5000*</t>
  </si>
  <si>
    <t>Sci. Equip., Sponsored^Equipment &gt;=$5000*</t>
  </si>
  <si>
    <t xml:space="preserve">Catering </t>
  </si>
  <si>
    <t>Participant Support "Part-Of" account at  0% OH*</t>
  </si>
  <si>
    <t>Subaward #1* (see subaward base)</t>
  </si>
  <si>
    <t>Subaward #2* (see subaward base)</t>
  </si>
  <si>
    <t>Mgt Professional Svcs (Advisory Board))</t>
  </si>
  <si>
    <t>Purchases of Research Animals</t>
  </si>
  <si>
    <t>Services- Animal Per Diem</t>
  </si>
  <si>
    <t>Services- Computer Maintenance</t>
  </si>
  <si>
    <t>Services- Sci. Prof. Services</t>
  </si>
  <si>
    <t xml:space="preserve">Services- Other Professional General </t>
  </si>
  <si>
    <t>Shipping &amp; Fedex (grant dedicated only)</t>
  </si>
  <si>
    <t>Needed in order to find proposal instructions.</t>
  </si>
  <si>
    <t>Fringe (Basic and Vacation) Non-Exempt Staff)</t>
  </si>
  <si>
    <t xml:space="preserve">HU Postdocs </t>
  </si>
  <si>
    <t>HU Post-Docs</t>
  </si>
  <si>
    <t>Subaward Base (see comment)</t>
  </si>
  <si>
    <t>Total Base (see comment)</t>
  </si>
  <si>
    <t>Fringe, Faculty</t>
  </si>
  <si>
    <t>Fringe, Other Academic</t>
  </si>
  <si>
    <t>2 B input</t>
  </si>
  <si>
    <t>Faculty &amp; Other Academic</t>
  </si>
  <si>
    <t>Exempt (Fringe + Vacation)</t>
  </si>
  <si>
    <t>Assessment Rates</t>
  </si>
  <si>
    <t xml:space="preserve">Fringe &amp; Vacation </t>
  </si>
  <si>
    <t xml:space="preserve">                                   Harvard Fiscal Years</t>
  </si>
  <si>
    <t>Non-Exempt (Fringe + Vacation)</t>
  </si>
  <si>
    <t xml:space="preserve">NOTE: </t>
  </si>
  <si>
    <t>EXEMPT EMPLOYEES SHOULD BE BUDGETED AT 48 WEEKS OF SALARY PER YEAR.</t>
  </si>
  <si>
    <t>NON-EXEMPT (UNION) EMPLOYEES SHOULD BE BUDGETED AT 49 WEEKS OF SALARY PER YEAR.</t>
  </si>
  <si>
    <t>THE VACATION ASSESSMENT IS TAKEN ON THESE RATES TO COVER THE SALARY NOT BUDGETED.</t>
  </si>
  <si>
    <t xml:space="preserve">Total Direct Costs (including personnel) </t>
  </si>
  <si>
    <t>Total Non-Personnel Direct Costs</t>
  </si>
  <si>
    <t>Cost of Living Adjustment:</t>
  </si>
  <si>
    <t>Indicate at bottom of page in cells C71-G71</t>
  </si>
  <si>
    <t>B9, Main</t>
  </si>
  <si>
    <t>H71, Main</t>
  </si>
  <si>
    <t>Formula corrected to sum all years</t>
  </si>
  <si>
    <t>Cost of Living Adjustment (COLA) cell added, formulas for years 2-5 changed so they will change automatically when COLA cell changes</t>
  </si>
  <si>
    <t>Date</t>
  </si>
  <si>
    <t>Cell/ Worksheet</t>
  </si>
  <si>
    <t>Change</t>
  </si>
  <si>
    <t xml:space="preserve"> Faculty Supplemental (Summer) Salary</t>
  </si>
  <si>
    <t>Other HU "Part-of" Account #1*</t>
  </si>
  <si>
    <t>Main + Summary</t>
  </si>
  <si>
    <t>Part-Of</t>
  </si>
  <si>
    <t>changed name, added links to new Part-Of worksheet</t>
  </si>
  <si>
    <t>created new "Part-Of" worksheet template intended to be used for HU Part-of Account</t>
  </si>
  <si>
    <t>changed it so only J14 needs to be input</t>
  </si>
  <si>
    <t>Main</t>
  </si>
  <si>
    <t xml:space="preserve">J14-17, Main </t>
  </si>
  <si>
    <t>changed the default period to 4/1/09-3/31/14</t>
  </si>
  <si>
    <t>Number of Project Months in first Harvard FY</t>
  </si>
  <si>
    <t>Number of Project Months in second Harvard FY</t>
  </si>
  <si>
    <t>Number of Months in the calendar year</t>
  </si>
  <si>
    <t>comments for Non-Exempt and Exempt employees were clarified</t>
  </si>
  <si>
    <t>FY14 &amp; 15</t>
  </si>
  <si>
    <t>FY15</t>
  </si>
  <si>
    <t>HU Enrolled UG &amp; Grad Students on Temp Payroll</t>
  </si>
  <si>
    <t>Fringe, HU Enrolled UGs &amp; Grads on Temp Payroll</t>
  </si>
  <si>
    <t>There is no fringe for enrolled Harvard undergraduates and graduate students</t>
  </si>
  <si>
    <t>Enrolled Students</t>
  </si>
  <si>
    <t>Co-PI:</t>
  </si>
  <si>
    <t>Main, Part-of, Participant Support</t>
  </si>
  <si>
    <t>changed default period start date to 10/1/09, updated fringe rates and formulas</t>
  </si>
  <si>
    <t>changed faculty fringe to pro-rate across fiscal years (1/3 and 2/3rds)</t>
  </si>
  <si>
    <t>changed faculty fringe to pro-rate across fiscal years, fixed HU postdoc fringe</t>
  </si>
  <si>
    <t>changed overhead rates section to show FY10-15 rates</t>
  </si>
  <si>
    <t xml:space="preserve">EXAMPLE: If start date is 12/1 then there are 7 Project Months in the first HU FY (Dec-June) </t>
  </si>
  <si>
    <t>&lt;--change this cell to change automatic inflation calculations for "out" years.</t>
  </si>
  <si>
    <t xml:space="preserve">See comments in the cells below for specific instructions.  </t>
  </si>
  <si>
    <t>Non-Personnel Expense Types</t>
  </si>
  <si>
    <t>BUDGET TEMPLATE - PROJECT OVERVIEW</t>
  </si>
  <si>
    <t>BUDGET TEMPLATE - Part-of Account</t>
  </si>
  <si>
    <t>BUDGET TEMPLATE - PARTICIPANT SUPPORT "PART OF" with NO OH</t>
  </si>
  <si>
    <t>Cost of Living Adjustment (COLA) cell @ 4%, the recommended rate.  Removed 3% NIH COLA cap instruction, as no longer relevant.  Added COLA to participant support. Various format simplifications.</t>
  </si>
  <si>
    <t>Main, Part-of</t>
  </si>
  <si>
    <t>fixed formulas in "Total" column for Temporary Unenrolled and Postdoc Fringe.</t>
  </si>
  <si>
    <t>Part-of</t>
  </si>
  <si>
    <t>restored COLA and "No. HU FY year months in project year" cells so that they work in the Part-of worksheet</t>
  </si>
  <si>
    <t>Facilities and Administrative Costs</t>
  </si>
  <si>
    <t xml:space="preserve">Facilities and Administrative </t>
  </si>
  <si>
    <t>(F&amp;A, or Overhead) Rates</t>
  </si>
  <si>
    <t>changed "Overhead" to "Facilities and Administrative" costs</t>
  </si>
  <si>
    <t>Fixed formula for indirect cost base in row 70.</t>
  </si>
  <si>
    <t>Fixed FY15 dates in cells P28, P29, P64, &amp; P65</t>
  </si>
  <si>
    <t>all</t>
  </si>
  <si>
    <t>fixed print area, stopped comments from printing, removed all highlights</t>
  </si>
  <si>
    <t>FY15 &amp; 16</t>
  </si>
  <si>
    <t>FY16</t>
  </si>
  <si>
    <t>Start Date</t>
  </si>
  <si>
    <t>End Date</t>
  </si>
  <si>
    <t>HU Fiscal Years</t>
  </si>
  <si>
    <r>
      <t>Project Months in first HU FY</t>
    </r>
    <r>
      <rPr>
        <sz val="10"/>
        <rFont val="Arial"/>
        <family val="2"/>
      </rPr>
      <t xml:space="preserve"> </t>
    </r>
    <r>
      <rPr>
        <sz val="10"/>
        <color indexed="10"/>
        <rFont val="Arial"/>
        <family val="2"/>
      </rPr>
      <t>(change the number in the yellow cell below if necessary)</t>
    </r>
  </si>
  <si>
    <t>Personnel Expense Types</t>
  </si>
  <si>
    <t>Project Start and End Dates:</t>
  </si>
  <si>
    <t>Amount to Budget For:</t>
  </si>
  <si>
    <t>If project start and end dates differ from cell B7 above, change yellow highlighted cell to the right ----------------------------------------------------&gt;</t>
  </si>
  <si>
    <t>Fringe rates and the most commonly used "Research" OH rates are automatically calculated for the period indicated in cell B7.</t>
  </si>
  <si>
    <t>-----------------&gt;</t>
  </si>
  <si>
    <t>Project Dates---&gt;</t>
  </si>
  <si>
    <t>TBD</t>
  </si>
  <si>
    <t>Part-of Account Nickname:</t>
  </si>
  <si>
    <t>All</t>
  </si>
  <si>
    <t>Added FY16 Fringe, OH, and a FY15 &amp; 16 column so template will work for budgets starting in FY11.</t>
  </si>
  <si>
    <t>main</t>
  </si>
  <si>
    <t>non-personnel expense types, column H for FY15 &amp;FY16 is now included in the budget totals column (column I)</t>
  </si>
  <si>
    <t>6th year part-of account &amp; participant support totals linked to wrong cell on part-of account and participant support spreadsheets</t>
  </si>
  <si>
    <t>OH for year 6 is now calculating correctly, and total column now includes year 6</t>
  </si>
  <si>
    <t>Fringe &amp; OH for years 1-5 now calculating correctly</t>
  </si>
  <si>
    <t>Suggested Cost of Living Adjustment:</t>
  </si>
  <si>
    <t>added "Suggested" in front of "Cost of Living Adjustment"</t>
  </si>
  <si>
    <t>Changed fringe rates for FY11</t>
  </si>
  <si>
    <t>Changed F&amp;A rates for FY12 and beyond</t>
  </si>
  <si>
    <t>Last Revised: 6/7/11</t>
  </si>
  <si>
    <t>10/1/11-9/30/16</t>
  </si>
  <si>
    <t>Changed fringe rates for FY11-13</t>
  </si>
  <si>
    <t>FY16 &amp; 17</t>
  </si>
  <si>
    <t>FY17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</si>
</sst>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m/d/yy;@"/>
  </numFmts>
  <fonts count="56">
    <font>
      <sz val="10"/>
      <name val="Arial"/>
      <family val="0"/>
    </font>
    <font>
      <sz val="11"/>
      <color indexed="8"/>
      <name val="Calibri"/>
      <family val="2"/>
    </font>
    <font>
      <b/>
      <sz val="10"/>
      <name val="Arial"/>
      <family val="2"/>
    </font>
    <font>
      <b/>
      <sz val="14"/>
      <name val="Arial"/>
      <family val="2"/>
    </font>
    <font>
      <i/>
      <sz val="12"/>
      <name val="Arial"/>
      <family val="2"/>
    </font>
    <font>
      <sz val="12"/>
      <name val="Arial"/>
      <family val="2"/>
    </font>
    <font>
      <b/>
      <i/>
      <sz val="12"/>
      <name val="Arial"/>
      <family val="2"/>
    </font>
    <font>
      <i/>
      <sz val="10"/>
      <name val="Arial"/>
      <family val="2"/>
    </font>
    <font>
      <b/>
      <sz val="12"/>
      <name val="Arial"/>
      <family val="2"/>
    </font>
    <font>
      <b/>
      <sz val="18"/>
      <name val="Arial"/>
      <family val="2"/>
    </font>
    <font>
      <sz val="8"/>
      <name val="Tahoma"/>
      <family val="2"/>
    </font>
    <font>
      <b/>
      <sz val="8"/>
      <name val="Tahoma"/>
      <family val="2"/>
    </font>
    <font>
      <b/>
      <sz val="16"/>
      <name val="Arial"/>
      <family val="2"/>
    </font>
    <font>
      <b/>
      <sz val="10"/>
      <color indexed="12"/>
      <name val="Arial"/>
      <family val="2"/>
    </font>
    <font>
      <sz val="10"/>
      <color indexed="12"/>
      <name val="Arial"/>
      <family val="2"/>
    </font>
    <font>
      <sz val="8"/>
      <name val="Arial"/>
      <family val="2"/>
    </font>
    <font>
      <b/>
      <sz val="14"/>
      <color indexed="10"/>
      <name val="Arial"/>
      <family val="2"/>
    </font>
    <font>
      <b/>
      <sz val="11"/>
      <name val="Arial"/>
      <family val="2"/>
    </font>
    <font>
      <sz val="10"/>
      <color indexed="10"/>
      <name val="Arial"/>
      <family val="2"/>
    </font>
    <font>
      <sz val="11"/>
      <name val="Arial"/>
      <family val="2"/>
    </font>
    <font>
      <sz val="11"/>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ill>
    <fill>
      <patternFill patternType="solid">
        <fgColor indexed="43"/>
        <bgColor indexed="64"/>
      </patternFill>
    </fill>
    <fill>
      <patternFill patternType="solid">
        <fgColor indexed="9"/>
        <bgColor indexed="64"/>
      </patternFill>
    </fill>
    <fill>
      <patternFill patternType="darkGray">
        <bgColor indexed="9"/>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border>
    <border>
      <left style="thin"/>
      <right style="thin"/>
      <top/>
      <bottom style="thin"/>
    </border>
    <border>
      <left style="thin"/>
      <right style="thin"/>
      <top style="thin"/>
      <bottom style="thin"/>
    </border>
    <border>
      <left/>
      <right/>
      <top style="double"/>
      <bottom/>
    </border>
    <border>
      <left/>
      <right style="thin"/>
      <top/>
      <bottom/>
    </border>
    <border>
      <left style="thin"/>
      <right/>
      <top style="thin"/>
      <bottom style="thin"/>
    </border>
    <border>
      <left/>
      <right/>
      <top style="thin"/>
      <bottom style="thin"/>
    </border>
    <border>
      <left/>
      <right style="thin"/>
      <top style="thin"/>
      <bottom/>
    </border>
    <border>
      <left style="thin"/>
      <right/>
      <top style="thin"/>
      <bottom/>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4">
    <xf numFmtId="0" fontId="0" fillId="0" borderId="0" xfId="0" applyAlignment="1">
      <alignment/>
    </xf>
    <xf numFmtId="0" fontId="2" fillId="0" borderId="0" xfId="0" applyFont="1" applyFill="1" applyBorder="1" applyAlignment="1">
      <alignment horizontal="center" wrapText="1"/>
    </xf>
    <xf numFmtId="3" fontId="4" fillId="0" borderId="0" xfId="0" applyNumberFormat="1" applyFont="1" applyFill="1" applyBorder="1" applyAlignment="1">
      <alignment/>
    </xf>
    <xf numFmtId="0" fontId="9"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2" fontId="2" fillId="0" borderId="0" xfId="0" applyNumberFormat="1" applyFont="1" applyFill="1" applyBorder="1" applyAlignment="1">
      <alignment horizontal="center" wrapText="1"/>
    </xf>
    <xf numFmtId="0" fontId="2" fillId="0" borderId="0" xfId="0" applyFont="1" applyFill="1" applyAlignment="1">
      <alignment/>
    </xf>
    <xf numFmtId="0" fontId="7" fillId="0" borderId="0" xfId="0" applyFont="1" applyFill="1" applyAlignment="1">
      <alignment/>
    </xf>
    <xf numFmtId="3" fontId="7" fillId="0" borderId="0" xfId="0" applyNumberFormat="1" applyFont="1" applyFill="1" applyAlignment="1">
      <alignment horizontal="center"/>
    </xf>
    <xf numFmtId="3" fontId="4" fillId="0" borderId="10" xfId="0" applyNumberFormat="1" applyFont="1" applyFill="1" applyBorder="1" applyAlignment="1">
      <alignment/>
    </xf>
    <xf numFmtId="3" fontId="4" fillId="0" borderId="0" xfId="0" applyNumberFormat="1" applyFont="1" applyFill="1" applyAlignment="1">
      <alignment/>
    </xf>
    <xf numFmtId="0" fontId="0" fillId="0" borderId="11" xfId="0" applyFont="1" applyFill="1" applyBorder="1" applyAlignment="1">
      <alignment horizontal="right"/>
    </xf>
    <xf numFmtId="166" fontId="0" fillId="0" borderId="11" xfId="0" applyNumberFormat="1" applyFont="1" applyFill="1" applyBorder="1" applyAlignment="1">
      <alignment horizontal="center" wrapText="1"/>
    </xf>
    <xf numFmtId="0" fontId="0" fillId="0" borderId="12" xfId="0" applyFont="1" applyFill="1" applyBorder="1" applyAlignment="1">
      <alignment horizontal="right"/>
    </xf>
    <xf numFmtId="164" fontId="0" fillId="0" borderId="12" xfId="0" applyNumberFormat="1" applyFont="1" applyFill="1" applyBorder="1" applyAlignment="1">
      <alignment horizontal="center"/>
    </xf>
    <xf numFmtId="0" fontId="0" fillId="0" borderId="13" xfId="0" applyFont="1" applyFill="1" applyBorder="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3" fontId="6" fillId="0" borderId="14" xfId="0" applyNumberFormat="1" applyFont="1" applyFill="1" applyBorder="1" applyAlignment="1">
      <alignment/>
    </xf>
    <xf numFmtId="3" fontId="5" fillId="0" borderId="0" xfId="0" applyNumberFormat="1" applyFont="1" applyFill="1" applyAlignment="1">
      <alignment/>
    </xf>
    <xf numFmtId="3" fontId="0"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0" fontId="4" fillId="0" borderId="0" xfId="0" applyFont="1" applyFill="1" applyAlignment="1">
      <alignment horizontal="right"/>
    </xf>
    <xf numFmtId="0" fontId="8" fillId="0" borderId="0" xfId="0" applyFont="1" applyFill="1" applyAlignment="1">
      <alignment/>
    </xf>
    <xf numFmtId="0" fontId="0" fillId="0" borderId="0" xfId="0" applyFont="1" applyFill="1" applyBorder="1" applyAlignment="1">
      <alignment horizontal="right"/>
    </xf>
    <xf numFmtId="3"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3" fontId="0" fillId="0" borderId="0" xfId="0" applyNumberFormat="1" applyFont="1" applyFill="1" applyAlignment="1">
      <alignment horizontal="center"/>
    </xf>
    <xf numFmtId="0" fontId="0" fillId="0" borderId="0" xfId="0" applyFont="1" applyFill="1" applyAlignment="1">
      <alignment horizontal="right"/>
    </xf>
    <xf numFmtId="0" fontId="3" fillId="0" borderId="0" xfId="0" applyFont="1" applyFill="1" applyAlignment="1">
      <alignment horizontal="left"/>
    </xf>
    <xf numFmtId="14" fontId="3" fillId="0" borderId="0" xfId="0" applyNumberFormat="1" applyFont="1" applyFill="1" applyAlignment="1">
      <alignment horizontal="left"/>
    </xf>
    <xf numFmtId="0" fontId="2" fillId="0" borderId="0" xfId="0" applyFont="1" applyFill="1" applyAlignment="1">
      <alignment horizontal="left"/>
    </xf>
    <xf numFmtId="3" fontId="0" fillId="0" borderId="0" xfId="0" applyNumberFormat="1" applyFont="1" applyFill="1" applyBorder="1" applyAlignment="1" quotePrefix="1">
      <alignment horizontal="center"/>
    </xf>
    <xf numFmtId="3" fontId="8"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xf>
    <xf numFmtId="3" fontId="6" fillId="0" borderId="0" xfId="0" applyNumberFormat="1" applyFont="1" applyFill="1" applyBorder="1" applyAlignment="1">
      <alignment/>
    </xf>
    <xf numFmtId="0" fontId="8" fillId="0" borderId="0" xfId="0" applyFont="1" applyFill="1" applyAlignment="1">
      <alignment/>
    </xf>
    <xf numFmtId="0" fontId="2" fillId="0" borderId="13" xfId="0" applyFont="1" applyFill="1" applyBorder="1" applyAlignment="1">
      <alignment horizontal="center" wrapText="1"/>
    </xf>
    <xf numFmtId="0" fontId="8" fillId="0" borderId="0" xfId="0" applyFont="1" applyFill="1" applyAlignment="1">
      <alignment horizontal="right"/>
    </xf>
    <xf numFmtId="0" fontId="12" fillId="0" borderId="0" xfId="0" applyFont="1" applyFill="1" applyAlignment="1">
      <alignment/>
    </xf>
    <xf numFmtId="3" fontId="6" fillId="0" borderId="14" xfId="0" applyNumberFormat="1" applyFont="1" applyFill="1" applyBorder="1" applyAlignment="1">
      <alignment horizontal="center"/>
    </xf>
    <xf numFmtId="3" fontId="8" fillId="0" borderId="0" xfId="0" applyNumberFormat="1" applyFont="1" applyFill="1" applyBorder="1" applyAlignment="1">
      <alignment horizontal="center"/>
    </xf>
    <xf numFmtId="0" fontId="0" fillId="0" borderId="10" xfId="0" applyFont="1" applyFill="1" applyBorder="1" applyAlignment="1">
      <alignment horizontal="right"/>
    </xf>
    <xf numFmtId="3" fontId="0" fillId="0" borderId="12" xfId="0" applyNumberFormat="1" applyFont="1" applyFill="1" applyBorder="1" applyAlignment="1">
      <alignment horizontal="right"/>
    </xf>
    <xf numFmtId="3" fontId="13" fillId="0" borderId="11" xfId="0" applyNumberFormat="1" applyFont="1" applyFill="1" applyBorder="1" applyAlignment="1">
      <alignment horizontal="center"/>
    </xf>
    <xf numFmtId="3" fontId="13" fillId="0" borderId="12" xfId="0" applyNumberFormat="1"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xf>
    <xf numFmtId="0" fontId="14" fillId="0" borderId="0" xfId="0" applyFont="1" applyFill="1" applyAlignment="1">
      <alignment/>
    </xf>
    <xf numFmtId="14" fontId="16" fillId="0" borderId="0" xfId="0" applyNumberFormat="1" applyFont="1" applyFill="1" applyAlignment="1">
      <alignment horizontal="left"/>
    </xf>
    <xf numFmtId="0" fontId="2" fillId="0" borderId="0" xfId="0" applyFont="1" applyFill="1" applyAlignment="1">
      <alignment horizontal="right"/>
    </xf>
    <xf numFmtId="0" fontId="13" fillId="0" borderId="0" xfId="0" applyFont="1" applyFill="1" applyAlignment="1">
      <alignment horizontal="left"/>
    </xf>
    <xf numFmtId="14" fontId="13" fillId="0" borderId="0" xfId="0" applyNumberFormat="1" applyFont="1" applyFill="1" applyAlignment="1">
      <alignment horizontal="left"/>
    </xf>
    <xf numFmtId="165" fontId="0" fillId="0" borderId="13" xfId="0" applyNumberFormat="1" applyFont="1" applyFill="1" applyBorder="1" applyAlignment="1">
      <alignment/>
    </xf>
    <xf numFmtId="165" fontId="0" fillId="0" borderId="13" xfId="0" applyNumberFormat="1" applyFont="1" applyFill="1" applyBorder="1" applyAlignment="1">
      <alignment horizontal="center"/>
    </xf>
    <xf numFmtId="3" fontId="0" fillId="0" borderId="0" xfId="0" applyNumberFormat="1" applyFont="1" applyFill="1" applyBorder="1" applyAlignment="1">
      <alignment horizontal="right"/>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2" fillId="0" borderId="15" xfId="0" applyFont="1" applyFill="1" applyBorder="1" applyAlignment="1">
      <alignment horizontal="center"/>
    </xf>
    <xf numFmtId="0" fontId="2" fillId="0" borderId="0" xfId="0" applyFont="1" applyFill="1" applyAlignment="1">
      <alignment horizontal="center"/>
    </xf>
    <xf numFmtId="10" fontId="0" fillId="0" borderId="0" xfId="0" applyNumberFormat="1" applyFont="1" applyFill="1" applyAlignment="1">
      <alignment/>
    </xf>
    <xf numFmtId="3" fontId="13" fillId="0" borderId="0" xfId="0" applyNumberFormat="1" applyFont="1" applyFill="1" applyAlignment="1">
      <alignment horizontal="center"/>
    </xf>
    <xf numFmtId="0" fontId="20" fillId="0" borderId="0" xfId="0" applyFont="1" applyFill="1" applyAlignment="1">
      <alignment/>
    </xf>
    <xf numFmtId="10" fontId="13" fillId="0" borderId="0" xfId="0" applyNumberFormat="1" applyFont="1" applyFill="1" applyAlignment="1">
      <alignment horizontal="left"/>
    </xf>
    <xf numFmtId="0" fontId="0" fillId="0" borderId="0" xfId="0" applyFill="1" applyAlignment="1">
      <alignment/>
    </xf>
    <xf numFmtId="166" fontId="2" fillId="0" borderId="0" xfId="0" applyNumberFormat="1" applyFont="1" applyFill="1" applyAlignment="1">
      <alignment horizontal="center" wrapText="1"/>
    </xf>
    <xf numFmtId="0" fontId="2" fillId="0" borderId="0" xfId="0" applyFont="1" applyFill="1" applyAlignment="1">
      <alignment horizontal="center" wrapText="1"/>
    </xf>
    <xf numFmtId="0" fontId="0" fillId="0" borderId="0" xfId="0" applyFill="1" applyAlignment="1">
      <alignment horizontal="center" wrapText="1"/>
    </xf>
    <xf numFmtId="166" fontId="0" fillId="0" borderId="0" xfId="0" applyNumberFormat="1" applyFill="1" applyAlignment="1">
      <alignment/>
    </xf>
    <xf numFmtId="0" fontId="0" fillId="0" borderId="0" xfId="0" applyFill="1" applyAlignment="1">
      <alignment wrapText="1"/>
    </xf>
    <xf numFmtId="0" fontId="0" fillId="0" borderId="12" xfId="0" applyFont="1" applyFill="1" applyBorder="1" applyAlignment="1">
      <alignment horizontal="center"/>
    </xf>
    <xf numFmtId="0" fontId="2" fillId="33" borderId="16" xfId="0" applyFont="1" applyFill="1" applyBorder="1" applyAlignment="1">
      <alignment horizontal="center" wrapText="1"/>
    </xf>
    <xf numFmtId="0" fontId="2" fillId="33" borderId="17" xfId="0" applyFont="1" applyFill="1" applyBorder="1" applyAlignment="1">
      <alignment horizontal="center" wrapText="1"/>
    </xf>
    <xf numFmtId="0" fontId="21" fillId="0" borderId="11" xfId="0" applyFont="1" applyFill="1" applyBorder="1" applyAlignment="1">
      <alignment horizontal="center"/>
    </xf>
    <xf numFmtId="0" fontId="21" fillId="0" borderId="12" xfId="0" applyFont="1" applyFill="1" applyBorder="1" applyAlignment="1">
      <alignment horizontal="center"/>
    </xf>
    <xf numFmtId="14" fontId="0" fillId="0" borderId="0" xfId="0" applyNumberFormat="1" applyFont="1" applyFill="1" applyAlignment="1">
      <alignment horizontal="left"/>
    </xf>
    <xf numFmtId="0" fontId="2" fillId="0" borderId="18" xfId="0" applyFont="1" applyFill="1" applyBorder="1" applyAlignment="1" quotePrefix="1">
      <alignment/>
    </xf>
    <xf numFmtId="0" fontId="17" fillId="0" borderId="11" xfId="0" applyFont="1" applyFill="1" applyBorder="1" applyAlignment="1">
      <alignment horizontal="right"/>
    </xf>
    <xf numFmtId="0" fontId="7" fillId="0" borderId="12" xfId="0" applyFont="1" applyFill="1" applyBorder="1" applyAlignment="1">
      <alignment/>
    </xf>
    <xf numFmtId="166" fontId="14" fillId="0" borderId="11" xfId="0" applyNumberFormat="1" applyFont="1" applyFill="1" applyBorder="1" applyAlignment="1">
      <alignment horizontal="center" wrapText="1"/>
    </xf>
    <xf numFmtId="166" fontId="14" fillId="0" borderId="12" xfId="0" applyNumberFormat="1" applyFont="1" applyFill="1" applyBorder="1" applyAlignment="1">
      <alignment horizontal="center" wrapText="1"/>
    </xf>
    <xf numFmtId="0" fontId="19" fillId="0" borderId="0" xfId="0" applyFont="1" applyFill="1" applyAlignment="1">
      <alignment horizontal="left"/>
    </xf>
    <xf numFmtId="0" fontId="19" fillId="0" borderId="0" xfId="0" applyFont="1" applyFill="1" applyAlignment="1">
      <alignment/>
    </xf>
    <xf numFmtId="0" fontId="14" fillId="34" borderId="0" xfId="0" applyFont="1" applyFill="1" applyAlignment="1">
      <alignment horizontal="right"/>
    </xf>
    <xf numFmtId="0" fontId="17" fillId="0" borderId="19" xfId="0" applyFont="1" applyFill="1" applyBorder="1" applyAlignment="1">
      <alignment horizontal="right"/>
    </xf>
    <xf numFmtId="10" fontId="13" fillId="0" borderId="0" xfId="0" applyNumberFormat="1" applyFont="1" applyFill="1" applyAlignment="1">
      <alignment/>
    </xf>
    <xf numFmtId="166" fontId="0" fillId="35" borderId="11" xfId="0" applyNumberFormat="1" applyFont="1" applyFill="1" applyBorder="1" applyAlignment="1">
      <alignment horizontal="center" wrapText="1"/>
    </xf>
    <xf numFmtId="14" fontId="2" fillId="0" borderId="0" xfId="0" applyNumberFormat="1" applyFont="1" applyFill="1" applyAlignment="1">
      <alignment horizontal="left"/>
    </xf>
    <xf numFmtId="0" fontId="17" fillId="0" borderId="16" xfId="0" applyFont="1" applyFill="1" applyBorder="1" applyAlignment="1">
      <alignment horizontal="right"/>
    </xf>
    <xf numFmtId="0" fontId="17" fillId="0" borderId="20" xfId="0" applyFont="1" applyFill="1" applyBorder="1" applyAlignment="1">
      <alignment horizontal="right"/>
    </xf>
    <xf numFmtId="0" fontId="0" fillId="35" borderId="13" xfId="0" applyFont="1" applyFill="1" applyBorder="1" applyAlignment="1">
      <alignment horizontal="center"/>
    </xf>
    <xf numFmtId="0" fontId="2" fillId="36" borderId="20" xfId="0" applyFont="1" applyFill="1" applyBorder="1" applyAlignment="1">
      <alignment horizontal="center" wrapText="1"/>
    </xf>
    <xf numFmtId="0" fontId="0" fillId="0" borderId="0" xfId="0" applyAlignment="1">
      <alignment wrapText="1"/>
    </xf>
    <xf numFmtId="3" fontId="8" fillId="37" borderId="0" xfId="0" applyNumberFormat="1" applyFont="1" applyFill="1" applyBorder="1" applyAlignment="1">
      <alignment/>
    </xf>
    <xf numFmtId="3" fontId="4" fillId="37" borderId="0" xfId="0" applyNumberFormat="1" applyFont="1" applyFill="1" applyBorder="1" applyAlignment="1">
      <alignment/>
    </xf>
    <xf numFmtId="3" fontId="0" fillId="37" borderId="10" xfId="0" applyNumberFormat="1" applyFont="1" applyFill="1" applyBorder="1" applyAlignment="1">
      <alignment/>
    </xf>
    <xf numFmtId="3" fontId="0" fillId="37" borderId="0" xfId="0" applyNumberFormat="1" applyFont="1" applyFill="1" applyAlignment="1">
      <alignment/>
    </xf>
    <xf numFmtId="3" fontId="0" fillId="37" borderId="0" xfId="0" applyNumberFormat="1" applyFont="1" applyFill="1" applyBorder="1" applyAlignment="1">
      <alignment horizontal="right"/>
    </xf>
    <xf numFmtId="3" fontId="0" fillId="37" borderId="0" xfId="0" applyNumberFormat="1" applyFont="1" applyFill="1" applyBorder="1" applyAlignment="1">
      <alignment/>
    </xf>
    <xf numFmtId="0" fontId="19" fillId="37" borderId="0" xfId="0" applyFont="1" applyFill="1" applyAlignment="1">
      <alignment horizontal="left"/>
    </xf>
    <xf numFmtId="0" fontId="0" fillId="37" borderId="0" xfId="0" applyFont="1" applyFill="1" applyAlignment="1">
      <alignment/>
    </xf>
    <xf numFmtId="0" fontId="19" fillId="37" borderId="0" xfId="0" applyFont="1" applyFill="1" applyAlignment="1">
      <alignment/>
    </xf>
    <xf numFmtId="0" fontId="2" fillId="37" borderId="0" xfId="0" applyFont="1" applyFill="1" applyAlignment="1">
      <alignment/>
    </xf>
    <xf numFmtId="0" fontId="0" fillId="37" borderId="0" xfId="0" applyFill="1" applyAlignment="1">
      <alignment/>
    </xf>
    <xf numFmtId="0" fontId="0" fillId="37" borderId="0" xfId="0" applyFont="1" applyFill="1" applyAlignment="1">
      <alignment horizontal="left"/>
    </xf>
    <xf numFmtId="0" fontId="0" fillId="37" borderId="0" xfId="0" applyFont="1" applyFill="1" applyAlignment="1">
      <alignment horizontal="right"/>
    </xf>
    <xf numFmtId="0" fontId="0" fillId="37" borderId="10" xfId="0" applyFont="1" applyFill="1" applyBorder="1" applyAlignment="1">
      <alignment horizontal="right"/>
    </xf>
    <xf numFmtId="0" fontId="0" fillId="0" borderId="21" xfId="0" applyFont="1" applyFill="1" applyBorder="1" applyAlignment="1">
      <alignment/>
    </xf>
    <xf numFmtId="0" fontId="9" fillId="19" borderId="0" xfId="0" applyFont="1" applyFill="1" applyAlignment="1">
      <alignment/>
    </xf>
    <xf numFmtId="0" fontId="8" fillId="19" borderId="0" xfId="0" applyFont="1" applyFill="1" applyAlignment="1">
      <alignment horizontal="right"/>
    </xf>
    <xf numFmtId="0" fontId="2" fillId="0" borderId="0" xfId="0" applyFont="1" applyFill="1" applyBorder="1" applyAlignment="1" quotePrefix="1">
      <alignment horizontal="center"/>
    </xf>
    <xf numFmtId="0" fontId="2" fillId="0" borderId="16" xfId="0" applyFont="1" applyFill="1"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2" fillId="0" borderId="16" xfId="0" applyFont="1" applyFill="1" applyBorder="1" applyAlignment="1" quotePrefix="1">
      <alignment/>
    </xf>
    <xf numFmtId="0" fontId="0" fillId="0" borderId="17" xfId="0" applyBorder="1" applyAlignment="1">
      <alignment/>
    </xf>
    <xf numFmtId="0" fontId="0" fillId="0" borderId="20" xfId="0" applyBorder="1" applyAlignment="1">
      <alignment/>
    </xf>
    <xf numFmtId="0" fontId="2" fillId="0" borderId="17" xfId="0" applyFont="1" applyFill="1" applyBorder="1" applyAlignment="1" quotePrefix="1">
      <alignment horizontal="center"/>
    </xf>
    <xf numFmtId="0" fontId="2" fillId="0" borderId="20" xfId="0" applyFont="1" applyFill="1" applyBorder="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78"/>
  <sheetViews>
    <sheetView tabSelected="1" zoomScale="90" zoomScaleNormal="90" zoomScaleSheetLayoutView="75" zoomScalePageLayoutView="0" workbookViewId="0" topLeftCell="A1">
      <selection activeCell="S66" sqref="S66"/>
    </sheetView>
  </sheetViews>
  <sheetFormatPr defaultColWidth="8.7109375" defaultRowHeight="12.75"/>
  <cols>
    <col min="1" max="1" width="42.00390625" style="29" customWidth="1"/>
    <col min="2" max="2" width="15.00390625" style="29" customWidth="1"/>
    <col min="3" max="7" width="11.00390625" style="29" customWidth="1"/>
    <col min="8" max="8" width="14.57421875" style="29" customWidth="1"/>
    <col min="9" max="9" width="2.28125" style="29" customWidth="1"/>
    <col min="10" max="10" width="29.00390625" style="29" customWidth="1"/>
    <col min="11" max="11" width="10.140625" style="29" bestFit="1" customWidth="1"/>
    <col min="12" max="12" width="9.7109375" style="29" bestFit="1" customWidth="1"/>
    <col min="13" max="13" width="9.140625" style="29" bestFit="1" customWidth="1"/>
    <col min="14" max="14" width="10.28125" style="29" customWidth="1"/>
    <col min="15" max="15" width="9.8515625" style="29" customWidth="1"/>
    <col min="16" max="16" width="9.7109375" style="29" customWidth="1"/>
    <col min="17" max="17" width="9.7109375" style="29" bestFit="1" customWidth="1"/>
    <col min="18" max="16384" width="8.7109375" style="29" customWidth="1"/>
  </cols>
  <sheetData>
    <row r="1" spans="1:7" s="3" customFormat="1" ht="23.25">
      <c r="A1" s="3" t="s">
        <v>134</v>
      </c>
      <c r="E1" s="113"/>
      <c r="F1" s="113"/>
      <c r="G1" s="114" t="s">
        <v>176</v>
      </c>
    </row>
    <row r="2" ht="12.75"/>
    <row r="3" spans="1:2" ht="12.75">
      <c r="A3" s="55" t="s">
        <v>14</v>
      </c>
      <c r="B3" s="35"/>
    </row>
    <row r="4" spans="1:2" ht="17.25" customHeight="1">
      <c r="A4" s="55" t="s">
        <v>22</v>
      </c>
      <c r="B4" s="35"/>
    </row>
    <row r="5" spans="1:10" ht="18">
      <c r="A5" s="55" t="s">
        <v>37</v>
      </c>
      <c r="B5" s="56" t="s">
        <v>74</v>
      </c>
      <c r="C5" s="5"/>
      <c r="D5" s="5"/>
      <c r="E5" s="5"/>
      <c r="F5" s="5"/>
      <c r="G5" s="5"/>
      <c r="H5" s="5"/>
      <c r="J5" s="67"/>
    </row>
    <row r="6" spans="1:2" ht="12.75">
      <c r="A6" s="55" t="s">
        <v>23</v>
      </c>
      <c r="B6" s="57" t="s">
        <v>163</v>
      </c>
    </row>
    <row r="7" spans="1:2" ht="12.75">
      <c r="A7" s="55" t="s">
        <v>157</v>
      </c>
      <c r="B7" s="57" t="s">
        <v>177</v>
      </c>
    </row>
    <row r="8" spans="1:2" ht="12.75">
      <c r="A8" s="55" t="s">
        <v>158</v>
      </c>
      <c r="B8" s="57" t="s">
        <v>96</v>
      </c>
    </row>
    <row r="9" spans="1:10" ht="12.75">
      <c r="A9" s="55" t="s">
        <v>172</v>
      </c>
      <c r="B9" s="68">
        <v>0.04</v>
      </c>
      <c r="C9" s="29" t="s">
        <v>131</v>
      </c>
      <c r="J9" s="7" t="s">
        <v>155</v>
      </c>
    </row>
    <row r="10" spans="1:10" ht="18">
      <c r="A10" s="7"/>
      <c r="B10" s="54"/>
      <c r="C10" s="53"/>
      <c r="J10" s="29" t="s">
        <v>130</v>
      </c>
    </row>
    <row r="11" ht="12.75"/>
    <row r="12" spans="1:11" ht="14.25">
      <c r="A12" s="86" t="s">
        <v>159</v>
      </c>
      <c r="J12" s="88">
        <v>9</v>
      </c>
      <c r="K12" s="39" t="s">
        <v>114</v>
      </c>
    </row>
    <row r="13" spans="1:11" ht="14.25">
      <c r="A13" s="86" t="s">
        <v>160</v>
      </c>
      <c r="J13" s="32">
        <f>J14-NoMosEarliestHUFY</f>
        <v>3</v>
      </c>
      <c r="K13" s="39" t="s">
        <v>115</v>
      </c>
    </row>
    <row r="14" spans="1:11" ht="14.25">
      <c r="A14" s="87" t="s">
        <v>132</v>
      </c>
      <c r="J14" s="47">
        <f>12</f>
        <v>12</v>
      </c>
      <c r="K14" s="29" t="s">
        <v>116</v>
      </c>
    </row>
    <row r="15" ht="12.75">
      <c r="A15" s="39"/>
    </row>
    <row r="16" ht="12.75">
      <c r="A16" s="35"/>
    </row>
    <row r="17" spans="1:7" ht="15">
      <c r="A17" s="89" t="s">
        <v>154</v>
      </c>
      <c r="B17" s="81" t="s">
        <v>161</v>
      </c>
      <c r="C17" s="51" t="s">
        <v>32</v>
      </c>
      <c r="D17" s="51" t="s">
        <v>33</v>
      </c>
      <c r="E17" s="51" t="s">
        <v>118</v>
      </c>
      <c r="F17" s="51" t="s">
        <v>150</v>
      </c>
      <c r="G17" s="51" t="s">
        <v>179</v>
      </c>
    </row>
    <row r="18" spans="1:10" ht="15">
      <c r="A18" s="82" t="s">
        <v>162</v>
      </c>
      <c r="B18" s="78" t="s">
        <v>152</v>
      </c>
      <c r="C18" s="84">
        <v>40817</v>
      </c>
      <c r="D18" s="84">
        <v>41183</v>
      </c>
      <c r="E18" s="84">
        <v>41548</v>
      </c>
      <c r="F18" s="84">
        <v>41913</v>
      </c>
      <c r="G18" s="84">
        <v>42278</v>
      </c>
      <c r="H18" s="6"/>
      <c r="J18" s="1"/>
    </row>
    <row r="19" spans="1:10" s="8" customFormat="1" ht="12.75">
      <c r="A19" s="83"/>
      <c r="B19" s="79" t="s">
        <v>153</v>
      </c>
      <c r="C19" s="85">
        <v>41182</v>
      </c>
      <c r="D19" s="85">
        <v>41547</v>
      </c>
      <c r="E19" s="85">
        <v>41912</v>
      </c>
      <c r="F19" s="85">
        <v>42277</v>
      </c>
      <c r="G19" s="85">
        <v>42643</v>
      </c>
      <c r="I19" s="29"/>
      <c r="J19" s="9"/>
    </row>
    <row r="20" spans="1:10" s="8" customFormat="1" ht="15.75">
      <c r="A20" s="61" t="s">
        <v>156</v>
      </c>
      <c r="B20" s="63" t="s">
        <v>28</v>
      </c>
      <c r="C20" s="76"/>
      <c r="D20" s="77"/>
      <c r="E20" s="77"/>
      <c r="F20" s="77"/>
      <c r="G20" s="77"/>
      <c r="H20" s="42" t="s">
        <v>5</v>
      </c>
      <c r="I20" s="29"/>
      <c r="J20" s="9"/>
    </row>
    <row r="21" spans="1:10" ht="12.75">
      <c r="A21" s="27" t="s">
        <v>104</v>
      </c>
      <c r="B21" s="30">
        <v>6040</v>
      </c>
      <c r="C21" s="28"/>
      <c r="D21" s="28">
        <f aca="true" t="shared" si="0" ref="D21:G27">C21*(1+Cost_of_Living_Adjustment)</f>
        <v>0</v>
      </c>
      <c r="E21" s="28">
        <f t="shared" si="0"/>
        <v>0</v>
      </c>
      <c r="F21" s="28">
        <f t="shared" si="0"/>
        <v>0</v>
      </c>
      <c r="G21" s="28">
        <f t="shared" si="0"/>
        <v>0</v>
      </c>
      <c r="H21" s="28">
        <f aca="true" t="shared" si="1" ref="H21:H28">SUM(C21:G21)</f>
        <v>0</v>
      </c>
      <c r="I21" s="7"/>
      <c r="J21" s="31"/>
    </row>
    <row r="22" spans="1:10" ht="12.75">
      <c r="A22" s="27" t="s">
        <v>41</v>
      </c>
      <c r="B22" s="30">
        <v>6030</v>
      </c>
      <c r="C22" s="28"/>
      <c r="D22" s="28">
        <f t="shared" si="0"/>
        <v>0</v>
      </c>
      <c r="E22" s="28">
        <f t="shared" si="0"/>
        <v>0</v>
      </c>
      <c r="F22" s="28">
        <f t="shared" si="0"/>
        <v>0</v>
      </c>
      <c r="G22" s="28">
        <f t="shared" si="0"/>
        <v>0</v>
      </c>
      <c r="H22" s="28">
        <f t="shared" si="1"/>
        <v>0</v>
      </c>
      <c r="I22" s="7"/>
      <c r="J22" s="31"/>
    </row>
    <row r="23" spans="1:10" ht="12.75">
      <c r="A23" s="27" t="s">
        <v>18</v>
      </c>
      <c r="B23" s="30">
        <v>6050</v>
      </c>
      <c r="C23" s="28"/>
      <c r="D23" s="28">
        <f t="shared" si="0"/>
        <v>0</v>
      </c>
      <c r="E23" s="28">
        <f t="shared" si="0"/>
        <v>0</v>
      </c>
      <c r="F23" s="28">
        <f t="shared" si="0"/>
        <v>0</v>
      </c>
      <c r="G23" s="28">
        <f t="shared" si="0"/>
        <v>0</v>
      </c>
      <c r="H23" s="28">
        <f t="shared" si="1"/>
        <v>0</v>
      </c>
      <c r="I23" s="7"/>
      <c r="J23" s="31"/>
    </row>
    <row r="24" spans="1:10" ht="12.75">
      <c r="A24" s="27" t="s">
        <v>19</v>
      </c>
      <c r="B24" s="30">
        <v>6070</v>
      </c>
      <c r="C24" s="28"/>
      <c r="D24" s="28">
        <f t="shared" si="0"/>
        <v>0</v>
      </c>
      <c r="E24" s="28">
        <f t="shared" si="0"/>
        <v>0</v>
      </c>
      <c r="F24" s="28">
        <f t="shared" si="0"/>
        <v>0</v>
      </c>
      <c r="G24" s="28">
        <f t="shared" si="0"/>
        <v>0</v>
      </c>
      <c r="H24" s="28">
        <f t="shared" si="1"/>
        <v>0</v>
      </c>
      <c r="I24" s="7"/>
      <c r="J24" s="31"/>
    </row>
    <row r="25" spans="1:10" ht="12.75">
      <c r="A25" s="27" t="s">
        <v>120</v>
      </c>
      <c r="B25" s="30">
        <v>6110</v>
      </c>
      <c r="C25" s="28"/>
      <c r="D25" s="28">
        <f>C25*(1+Cost_of_Living_Adjustment)</f>
        <v>0</v>
      </c>
      <c r="E25" s="28">
        <f>D25*(1+Cost_of_Living_Adjustment)</f>
        <v>0</v>
      </c>
      <c r="F25" s="28">
        <f>E25*(1+Cost_of_Living_Adjustment)</f>
        <v>0</v>
      </c>
      <c r="G25" s="28">
        <f>F25*(1+Cost_of_Living_Adjustment)</f>
        <v>0</v>
      </c>
      <c r="H25" s="28">
        <f t="shared" si="1"/>
        <v>0</v>
      </c>
      <c r="I25" s="7"/>
      <c r="J25" s="31"/>
    </row>
    <row r="26" spans="1:10" ht="12.75">
      <c r="A26" s="27" t="s">
        <v>42</v>
      </c>
      <c r="B26" s="30">
        <v>6120</v>
      </c>
      <c r="C26" s="28"/>
      <c r="D26" s="28">
        <f t="shared" si="0"/>
        <v>0</v>
      </c>
      <c r="E26" s="28">
        <f t="shared" si="0"/>
        <v>0</v>
      </c>
      <c r="F26" s="28">
        <f t="shared" si="0"/>
        <v>0</v>
      </c>
      <c r="G26" s="28">
        <f t="shared" si="0"/>
        <v>0</v>
      </c>
      <c r="H26" s="28">
        <f t="shared" si="1"/>
        <v>0</v>
      </c>
      <c r="I26" s="7"/>
      <c r="J26" s="31"/>
    </row>
    <row r="27" spans="1:17" ht="12.75">
      <c r="A27" s="27" t="s">
        <v>76</v>
      </c>
      <c r="B27" s="30">
        <v>6150</v>
      </c>
      <c r="C27" s="28"/>
      <c r="D27" s="28">
        <f t="shared" si="0"/>
        <v>0</v>
      </c>
      <c r="E27" s="28">
        <f t="shared" si="0"/>
        <v>0</v>
      </c>
      <c r="F27" s="28">
        <f t="shared" si="0"/>
        <v>0</v>
      </c>
      <c r="G27" s="28">
        <f t="shared" si="0"/>
        <v>0</v>
      </c>
      <c r="H27" s="28">
        <f t="shared" si="1"/>
        <v>0</v>
      </c>
      <c r="I27" s="7"/>
      <c r="J27" s="49" t="s">
        <v>86</v>
      </c>
      <c r="K27" s="116" t="s">
        <v>56</v>
      </c>
      <c r="L27" s="117"/>
      <c r="M27" s="117"/>
      <c r="N27" s="117"/>
      <c r="O27" s="117"/>
      <c r="P27" s="118"/>
      <c r="Q27" s="115"/>
    </row>
    <row r="28" spans="1:16" ht="12.75">
      <c r="A28" s="27" t="s">
        <v>38</v>
      </c>
      <c r="B28" s="30">
        <v>6140</v>
      </c>
      <c r="C28" s="28"/>
      <c r="D28" s="28">
        <f>C28*(1+Cost_of_Living_Adjustment)</f>
        <v>0</v>
      </c>
      <c r="E28" s="28">
        <f>D28*(1+Cost_of_Living_Adjustment)</f>
        <v>0</v>
      </c>
      <c r="F28" s="28">
        <f>E28*(1+Cost_of_Living_Adjustment)</f>
        <v>0</v>
      </c>
      <c r="G28" s="28">
        <f>F28*(1+Cost_of_Living_Adjustment)</f>
        <v>0</v>
      </c>
      <c r="H28" s="28">
        <f t="shared" si="1"/>
        <v>0</v>
      </c>
      <c r="I28" s="7"/>
      <c r="J28" s="50" t="s">
        <v>85</v>
      </c>
      <c r="K28" s="51" t="s">
        <v>20</v>
      </c>
      <c r="L28" s="51" t="s">
        <v>24</v>
      </c>
      <c r="M28" s="51" t="s">
        <v>29</v>
      </c>
      <c r="N28" s="51" t="s">
        <v>119</v>
      </c>
      <c r="O28" s="51" t="s">
        <v>151</v>
      </c>
      <c r="P28" s="51" t="s">
        <v>180</v>
      </c>
    </row>
    <row r="29" spans="2:17" ht="15">
      <c r="B29" s="25" t="s">
        <v>1</v>
      </c>
      <c r="C29" s="10">
        <f aca="true" t="shared" si="2" ref="C29:H29">C21+C22+C23+C24+C25+C26+C27+C28</f>
        <v>0</v>
      </c>
      <c r="D29" s="10">
        <f t="shared" si="2"/>
        <v>0</v>
      </c>
      <c r="E29" s="10">
        <f t="shared" si="2"/>
        <v>0</v>
      </c>
      <c r="F29" s="10">
        <f t="shared" si="2"/>
        <v>0</v>
      </c>
      <c r="G29" s="10">
        <f t="shared" si="2"/>
        <v>0</v>
      </c>
      <c r="H29" s="10">
        <f t="shared" si="2"/>
        <v>0</v>
      </c>
      <c r="I29" s="11"/>
      <c r="J29" s="12" t="s">
        <v>11</v>
      </c>
      <c r="K29" s="13">
        <v>40725</v>
      </c>
      <c r="L29" s="13">
        <v>41091</v>
      </c>
      <c r="M29" s="13">
        <v>41456</v>
      </c>
      <c r="N29" s="13">
        <v>41821</v>
      </c>
      <c r="O29" s="13">
        <v>42186</v>
      </c>
      <c r="P29" s="13">
        <v>42552</v>
      </c>
      <c r="Q29" s="112"/>
    </row>
    <row r="30" spans="1:17" ht="12.75">
      <c r="A30" s="27" t="s">
        <v>80</v>
      </c>
      <c r="B30" s="30">
        <v>6250</v>
      </c>
      <c r="C30" s="60">
        <f>(C21*K31*(NoMosEarliestHUFY/12))+(C21*L31*(NoMosSecondHUFY/12))</f>
        <v>0</v>
      </c>
      <c r="D30" s="60">
        <f>(D21*L31*(NoMosEarliestHUFY/12))+(D21*M31*(NoMosSecondHUFY/12))</f>
        <v>0</v>
      </c>
      <c r="E30" s="60">
        <f>(E21*M31*(NoMosEarliestHUFY/12))+(E21*N31*(NoMosSecondHUFY/12))</f>
        <v>0</v>
      </c>
      <c r="F30" s="60">
        <f>(F21*N31*(NoMosEarliestHUFY/12))+(F21*O31*(NoMosSecondHUFY/12))</f>
        <v>0</v>
      </c>
      <c r="G30" s="60">
        <f>(G21*O31*(NoMosEarliestHUFY/12))+(G21*P31*(NoMosSecondHUFY/12))</f>
        <v>0</v>
      </c>
      <c r="H30" s="28">
        <f>SUM(C30:G30)</f>
        <v>0</v>
      </c>
      <c r="I30" s="28"/>
      <c r="J30" s="48" t="s">
        <v>12</v>
      </c>
      <c r="K30" s="15">
        <v>41090</v>
      </c>
      <c r="L30" s="15">
        <v>41455</v>
      </c>
      <c r="M30" s="15">
        <v>41820</v>
      </c>
      <c r="N30" s="15">
        <v>42185</v>
      </c>
      <c r="O30" s="15">
        <v>42551</v>
      </c>
      <c r="P30" s="15">
        <v>42916</v>
      </c>
      <c r="Q30" s="115"/>
    </row>
    <row r="31" spans="1:16" ht="12.75">
      <c r="A31" s="27" t="s">
        <v>81</v>
      </c>
      <c r="B31" s="30">
        <v>6250</v>
      </c>
      <c r="C31" s="28">
        <f aca="true" t="shared" si="3" ref="C31:G33">(C22*K31*(NoMosEarliestHUFY/12))+(C22*L31*(NoMosSecondHUFY/12))</f>
        <v>0</v>
      </c>
      <c r="D31" s="28">
        <f t="shared" si="3"/>
        <v>0</v>
      </c>
      <c r="E31" s="28">
        <f t="shared" si="3"/>
        <v>0</v>
      </c>
      <c r="F31" s="28">
        <f t="shared" si="3"/>
        <v>0</v>
      </c>
      <c r="G31" s="28">
        <f t="shared" si="3"/>
        <v>0</v>
      </c>
      <c r="H31" s="28">
        <f>SUM(C31:G31)</f>
        <v>0</v>
      </c>
      <c r="J31" s="16" t="s">
        <v>83</v>
      </c>
      <c r="K31" s="59">
        <v>0.276</v>
      </c>
      <c r="L31" s="59">
        <v>0.272</v>
      </c>
      <c r="M31" s="59">
        <v>0.272</v>
      </c>
      <c r="N31" s="59">
        <v>0.272</v>
      </c>
      <c r="O31" s="59">
        <v>0.272</v>
      </c>
      <c r="P31" s="59">
        <v>0.272</v>
      </c>
    </row>
    <row r="32" spans="1:17" ht="12.75">
      <c r="A32" s="27" t="s">
        <v>43</v>
      </c>
      <c r="B32" s="30">
        <v>6270</v>
      </c>
      <c r="C32" s="28">
        <f t="shared" si="3"/>
        <v>0</v>
      </c>
      <c r="D32" s="28">
        <f t="shared" si="3"/>
        <v>0</v>
      </c>
      <c r="E32" s="28">
        <f t="shared" si="3"/>
        <v>0</v>
      </c>
      <c r="F32" s="28">
        <f t="shared" si="3"/>
        <v>0</v>
      </c>
      <c r="G32" s="28">
        <f t="shared" si="3"/>
        <v>0</v>
      </c>
      <c r="H32" s="28">
        <f>SUM(C32:G32)</f>
        <v>0</v>
      </c>
      <c r="J32" s="16" t="s">
        <v>84</v>
      </c>
      <c r="K32" s="59">
        <v>0.442</v>
      </c>
      <c r="L32" s="59">
        <v>0.44</v>
      </c>
      <c r="M32" s="59">
        <v>0.44</v>
      </c>
      <c r="N32" s="59">
        <v>0.44</v>
      </c>
      <c r="O32" s="59">
        <v>0.44</v>
      </c>
      <c r="P32" s="59">
        <v>0.44</v>
      </c>
      <c r="Q32" s="115"/>
    </row>
    <row r="33" spans="1:16" ht="12.75">
      <c r="A33" s="27" t="s">
        <v>75</v>
      </c>
      <c r="B33" s="30">
        <v>6280</v>
      </c>
      <c r="C33" s="28">
        <f t="shared" si="3"/>
        <v>0</v>
      </c>
      <c r="D33" s="28">
        <f t="shared" si="3"/>
        <v>0</v>
      </c>
      <c r="E33" s="28">
        <f t="shared" si="3"/>
        <v>0</v>
      </c>
      <c r="F33" s="28">
        <f t="shared" si="3"/>
        <v>0</v>
      </c>
      <c r="G33" s="28">
        <f t="shared" si="3"/>
        <v>0</v>
      </c>
      <c r="H33" s="28">
        <f>SUM(C33:G33)</f>
        <v>0</v>
      </c>
      <c r="J33" s="16" t="s">
        <v>88</v>
      </c>
      <c r="K33" s="59">
        <v>0.564</v>
      </c>
      <c r="L33" s="59">
        <v>0.579</v>
      </c>
      <c r="M33" s="59">
        <v>0.579</v>
      </c>
      <c r="N33" s="59">
        <v>0.579</v>
      </c>
      <c r="O33" s="59">
        <v>0.579</v>
      </c>
      <c r="P33" s="59">
        <v>0.579</v>
      </c>
    </row>
    <row r="34" spans="1:17" s="17" customFormat="1" ht="15">
      <c r="A34" s="27" t="s">
        <v>121</v>
      </c>
      <c r="B34" s="30" t="s">
        <v>25</v>
      </c>
      <c r="C34" s="36" t="s">
        <v>26</v>
      </c>
      <c r="D34" s="36" t="s">
        <v>26</v>
      </c>
      <c r="E34" s="36" t="s">
        <v>26</v>
      </c>
      <c r="F34" s="36" t="s">
        <v>26</v>
      </c>
      <c r="G34" s="36" t="s">
        <v>26</v>
      </c>
      <c r="H34" s="36" t="s">
        <v>26</v>
      </c>
      <c r="I34" s="29"/>
      <c r="J34" s="16" t="s">
        <v>123</v>
      </c>
      <c r="K34" s="59">
        <v>0</v>
      </c>
      <c r="L34" s="59">
        <v>0</v>
      </c>
      <c r="M34" s="59">
        <v>0</v>
      </c>
      <c r="N34" s="59">
        <v>0</v>
      </c>
      <c r="O34" s="59">
        <v>0</v>
      </c>
      <c r="P34" s="59">
        <v>0</v>
      </c>
      <c r="Q34" s="115"/>
    </row>
    <row r="35" spans="1:17" s="17" customFormat="1" ht="13.5" customHeight="1">
      <c r="A35" s="27" t="s">
        <v>40</v>
      </c>
      <c r="B35" s="30">
        <v>6300</v>
      </c>
      <c r="C35" s="28">
        <f aca="true" t="shared" si="4" ref="C35:G36">(C26*K35*(NoMosEarliestHUFY/12))+(C26*L35*(NoMosSecondHUFY/12))</f>
        <v>0</v>
      </c>
      <c r="D35" s="28">
        <f t="shared" si="4"/>
        <v>0</v>
      </c>
      <c r="E35" s="28">
        <f t="shared" si="4"/>
        <v>0</v>
      </c>
      <c r="F35" s="28">
        <f t="shared" si="4"/>
        <v>0</v>
      </c>
      <c r="G35" s="28">
        <f t="shared" si="4"/>
        <v>0</v>
      </c>
      <c r="H35" s="28">
        <f>SUM(C35:G35)</f>
        <v>0</v>
      </c>
      <c r="I35" s="29"/>
      <c r="J35" s="16" t="s">
        <v>39</v>
      </c>
      <c r="K35" s="59">
        <v>0.104</v>
      </c>
      <c r="L35" s="59">
        <v>0.098</v>
      </c>
      <c r="M35" s="59">
        <v>0.098</v>
      </c>
      <c r="N35" s="59">
        <v>0.098</v>
      </c>
      <c r="O35" s="59">
        <v>0.098</v>
      </c>
      <c r="P35" s="59">
        <v>0.098</v>
      </c>
      <c r="Q35" s="29"/>
    </row>
    <row r="36" spans="1:17" ht="12.75">
      <c r="A36" s="27" t="s">
        <v>44</v>
      </c>
      <c r="B36" s="30">
        <v>6260</v>
      </c>
      <c r="C36" s="28">
        <f t="shared" si="4"/>
        <v>0</v>
      </c>
      <c r="D36" s="28">
        <f t="shared" si="4"/>
        <v>0</v>
      </c>
      <c r="E36" s="28">
        <f t="shared" si="4"/>
        <v>0</v>
      </c>
      <c r="F36" s="28">
        <f t="shared" si="4"/>
        <v>0</v>
      </c>
      <c r="G36" s="28">
        <f t="shared" si="4"/>
        <v>0</v>
      </c>
      <c r="H36" s="28">
        <f>SUM(C36:G36)</f>
        <v>0</v>
      </c>
      <c r="J36" s="16" t="s">
        <v>77</v>
      </c>
      <c r="K36" s="59">
        <v>0.252</v>
      </c>
      <c r="L36" s="59">
        <v>0.254</v>
      </c>
      <c r="M36" s="59">
        <v>0.254</v>
      </c>
      <c r="N36" s="59">
        <v>0.254</v>
      </c>
      <c r="O36" s="59">
        <v>0.254</v>
      </c>
      <c r="P36" s="59">
        <v>0.254</v>
      </c>
      <c r="Q36" s="112"/>
    </row>
    <row r="37" spans="2:9" ht="15.75" thickBot="1">
      <c r="B37" s="25" t="s">
        <v>2</v>
      </c>
      <c r="C37" s="10">
        <f aca="true" t="shared" si="5" ref="C37:H37">SUM(C30:C36)</f>
        <v>0</v>
      </c>
      <c r="D37" s="10">
        <f t="shared" si="5"/>
        <v>0</v>
      </c>
      <c r="E37" s="10">
        <f t="shared" si="5"/>
        <v>0</v>
      </c>
      <c r="F37" s="10">
        <f t="shared" si="5"/>
        <v>0</v>
      </c>
      <c r="G37" s="10">
        <f t="shared" si="5"/>
        <v>0</v>
      </c>
      <c r="H37" s="10">
        <f t="shared" si="5"/>
        <v>0</v>
      </c>
      <c r="I37" s="17"/>
    </row>
    <row r="38" spans="2:10" ht="15.75" thickTop="1">
      <c r="B38" s="24" t="s">
        <v>0</v>
      </c>
      <c r="C38" s="20">
        <f aca="true" t="shared" si="6" ref="C38:H38">C29+C37</f>
        <v>0</v>
      </c>
      <c r="D38" s="20">
        <f t="shared" si="6"/>
        <v>0</v>
      </c>
      <c r="E38" s="20">
        <f t="shared" si="6"/>
        <v>0</v>
      </c>
      <c r="F38" s="20">
        <f t="shared" si="6"/>
        <v>0</v>
      </c>
      <c r="G38" s="20">
        <f t="shared" si="6"/>
        <v>0</v>
      </c>
      <c r="H38" s="20">
        <f t="shared" si="6"/>
        <v>0</v>
      </c>
      <c r="I38" s="21"/>
      <c r="J38" s="52" t="s">
        <v>89</v>
      </c>
    </row>
    <row r="39" spans="1:10" ht="15.75">
      <c r="A39" s="62" t="s">
        <v>133</v>
      </c>
      <c r="B39" s="24"/>
      <c r="C39" s="40"/>
      <c r="D39" s="40"/>
      <c r="E39" s="40"/>
      <c r="F39" s="40"/>
      <c r="G39" s="40"/>
      <c r="H39" s="40"/>
      <c r="I39" s="21"/>
      <c r="J39" s="29" t="s">
        <v>90</v>
      </c>
    </row>
    <row r="40" spans="1:10" ht="12.75">
      <c r="A40" s="27" t="s">
        <v>45</v>
      </c>
      <c r="B40" s="30">
        <v>6430</v>
      </c>
      <c r="C40" s="22"/>
      <c r="D40" s="22">
        <f aca="true" t="shared" si="7" ref="D40:G42">C40*(1+Cost_of_Living_Adjustment)</f>
        <v>0</v>
      </c>
      <c r="E40" s="22">
        <f t="shared" si="7"/>
        <v>0</v>
      </c>
      <c r="F40" s="22">
        <f t="shared" si="7"/>
        <v>0</v>
      </c>
      <c r="G40" s="22">
        <f t="shared" si="7"/>
        <v>0</v>
      </c>
      <c r="H40" s="22">
        <f aca="true" t="shared" si="8" ref="H40:H66">SUM(C40:G40)</f>
        <v>0</v>
      </c>
      <c r="J40" s="52" t="s">
        <v>91</v>
      </c>
    </row>
    <row r="41" spans="1:10" ht="12.75">
      <c r="A41" s="27" t="s">
        <v>68</v>
      </c>
      <c r="B41" s="30">
        <v>6520</v>
      </c>
      <c r="C41" s="22"/>
      <c r="D41" s="22">
        <f t="shared" si="7"/>
        <v>0</v>
      </c>
      <c r="E41" s="22">
        <f t="shared" si="7"/>
        <v>0</v>
      </c>
      <c r="F41" s="22">
        <f t="shared" si="7"/>
        <v>0</v>
      </c>
      <c r="G41" s="22">
        <f t="shared" si="7"/>
        <v>0</v>
      </c>
      <c r="H41" s="22">
        <f t="shared" si="8"/>
        <v>0</v>
      </c>
      <c r="J41" s="52" t="s">
        <v>92</v>
      </c>
    </row>
    <row r="42" spans="1:10" ht="12.75">
      <c r="A42" s="32" t="s">
        <v>51</v>
      </c>
      <c r="B42" s="30">
        <v>6600</v>
      </c>
      <c r="C42" s="22"/>
      <c r="D42" s="22">
        <f t="shared" si="7"/>
        <v>0</v>
      </c>
      <c r="E42" s="22">
        <f t="shared" si="7"/>
        <v>0</v>
      </c>
      <c r="F42" s="22">
        <f t="shared" si="7"/>
        <v>0</v>
      </c>
      <c r="G42" s="22">
        <f t="shared" si="7"/>
        <v>0</v>
      </c>
      <c r="H42" s="22">
        <f t="shared" si="8"/>
        <v>0</v>
      </c>
      <c r="J42" s="52" t="s">
        <v>122</v>
      </c>
    </row>
    <row r="43" spans="1:11" ht="12.75">
      <c r="A43" s="32" t="s">
        <v>53</v>
      </c>
      <c r="B43" s="30">
        <v>6710</v>
      </c>
      <c r="C43" s="22"/>
      <c r="D43" s="22"/>
      <c r="E43" s="22"/>
      <c r="F43" s="22"/>
      <c r="G43" s="22"/>
      <c r="H43" s="22">
        <f t="shared" si="8"/>
        <v>0</v>
      </c>
      <c r="J43" s="69"/>
      <c r="K43" s="69"/>
    </row>
    <row r="44" spans="1:11" ht="12.75">
      <c r="A44" s="32" t="s">
        <v>54</v>
      </c>
      <c r="B44" s="30">
        <v>6750</v>
      </c>
      <c r="C44" s="22"/>
      <c r="D44" s="22"/>
      <c r="E44" s="22"/>
      <c r="F44" s="22"/>
      <c r="G44" s="22"/>
      <c r="H44" s="22">
        <f t="shared" si="8"/>
        <v>0</v>
      </c>
      <c r="J44" s="69"/>
      <c r="K44" s="69"/>
    </row>
    <row r="45" spans="1:8" ht="12.75">
      <c r="A45" s="32" t="s">
        <v>57</v>
      </c>
      <c r="B45" s="30" t="s">
        <v>52</v>
      </c>
      <c r="C45" s="22"/>
      <c r="D45" s="22">
        <f>C45*(1+Cost_of_Living_Adjustment)</f>
        <v>0</v>
      </c>
      <c r="E45" s="22">
        <f>D45*(1+Cost_of_Living_Adjustment)</f>
        <v>0</v>
      </c>
      <c r="F45" s="22">
        <f>E45*(1+Cost_of_Living_Adjustment)</f>
        <v>0</v>
      </c>
      <c r="G45" s="22">
        <f>F45*(1+Cost_of_Living_Adjustment)</f>
        <v>0</v>
      </c>
      <c r="H45" s="22">
        <f t="shared" si="8"/>
        <v>0</v>
      </c>
    </row>
    <row r="46" spans="1:16" s="8" customFormat="1" ht="12.75">
      <c r="A46" s="32" t="s">
        <v>60</v>
      </c>
      <c r="B46" s="30">
        <v>6804</v>
      </c>
      <c r="C46" s="22"/>
      <c r="D46" s="22"/>
      <c r="E46" s="22"/>
      <c r="F46" s="22"/>
      <c r="G46" s="22"/>
      <c r="H46" s="22">
        <f t="shared" si="8"/>
        <v>0</v>
      </c>
      <c r="I46" s="29"/>
      <c r="J46" s="29"/>
      <c r="K46" s="29"/>
      <c r="L46" s="29"/>
      <c r="M46" s="29"/>
      <c r="N46" s="29"/>
      <c r="O46" s="29"/>
      <c r="P46" s="29"/>
    </row>
    <row r="47" spans="1:10" s="8" customFormat="1" ht="12.75">
      <c r="A47" s="32" t="s">
        <v>61</v>
      </c>
      <c r="B47" s="30">
        <v>6812</v>
      </c>
      <c r="C47" s="22"/>
      <c r="D47" s="22"/>
      <c r="E47" s="22"/>
      <c r="F47" s="22"/>
      <c r="G47" s="22"/>
      <c r="H47" s="22">
        <f t="shared" si="8"/>
        <v>0</v>
      </c>
      <c r="I47" s="29"/>
      <c r="J47" s="9"/>
    </row>
    <row r="48" spans="1:16" ht="12.75">
      <c r="A48" s="32" t="s">
        <v>62</v>
      </c>
      <c r="B48" s="30">
        <v>6814</v>
      </c>
      <c r="C48" s="22"/>
      <c r="D48" s="22"/>
      <c r="E48" s="22"/>
      <c r="F48" s="22"/>
      <c r="G48" s="22"/>
      <c r="H48" s="22">
        <f t="shared" si="8"/>
        <v>0</v>
      </c>
      <c r="J48" s="9"/>
      <c r="K48" s="8"/>
      <c r="L48" s="8"/>
      <c r="M48" s="8"/>
      <c r="N48" s="8"/>
      <c r="O48" s="8"/>
      <c r="P48" s="8"/>
    </row>
    <row r="49" spans="1:8" ht="12.75">
      <c r="A49" s="32" t="s">
        <v>4</v>
      </c>
      <c r="B49" s="30">
        <v>7650</v>
      </c>
      <c r="C49" s="22"/>
      <c r="D49" s="22">
        <f aca="true" t="shared" si="9" ref="D49:G50">C49*(1+Cost_of_Living_Adjustment)</f>
        <v>0</v>
      </c>
      <c r="E49" s="22">
        <f t="shared" si="9"/>
        <v>0</v>
      </c>
      <c r="F49" s="22">
        <f t="shared" si="9"/>
        <v>0</v>
      </c>
      <c r="G49" s="22">
        <f t="shared" si="9"/>
        <v>0</v>
      </c>
      <c r="H49" s="22">
        <f t="shared" si="8"/>
        <v>0</v>
      </c>
    </row>
    <row r="50" spans="1:8" ht="12.75">
      <c r="A50" s="32" t="s">
        <v>7</v>
      </c>
      <c r="B50" s="30">
        <v>7670</v>
      </c>
      <c r="C50" s="22"/>
      <c r="D50" s="22">
        <f t="shared" si="9"/>
        <v>0</v>
      </c>
      <c r="E50" s="22">
        <f t="shared" si="9"/>
        <v>0</v>
      </c>
      <c r="F50" s="22">
        <f t="shared" si="9"/>
        <v>0</v>
      </c>
      <c r="G50" s="22">
        <f t="shared" si="9"/>
        <v>0</v>
      </c>
      <c r="H50" s="22">
        <f t="shared" si="8"/>
        <v>0</v>
      </c>
    </row>
    <row r="51" spans="1:8" ht="12.75">
      <c r="A51" s="32" t="s">
        <v>67</v>
      </c>
      <c r="B51" s="30">
        <v>7940</v>
      </c>
      <c r="C51" s="22"/>
      <c r="D51" s="22">
        <f aca="true" t="shared" si="10" ref="D51:E59">C51*(1+Cost_of_Living_Adjustment)</f>
        <v>0</v>
      </c>
      <c r="E51" s="22">
        <f t="shared" si="10"/>
        <v>0</v>
      </c>
      <c r="F51" s="22">
        <v>0</v>
      </c>
      <c r="G51" s="22">
        <v>0</v>
      </c>
      <c r="H51" s="22">
        <f t="shared" si="8"/>
        <v>0</v>
      </c>
    </row>
    <row r="52" spans="1:8" ht="12.75">
      <c r="A52" s="32" t="s">
        <v>71</v>
      </c>
      <c r="B52" s="30">
        <v>7960</v>
      </c>
      <c r="C52" s="22"/>
      <c r="D52" s="22">
        <f t="shared" si="10"/>
        <v>0</v>
      </c>
      <c r="E52" s="22">
        <f t="shared" si="10"/>
        <v>0</v>
      </c>
      <c r="F52" s="22">
        <f aca="true" t="shared" si="11" ref="F52:G59">E52*(1+Cost_of_Living_Adjustment)</f>
        <v>0</v>
      </c>
      <c r="G52" s="22">
        <f t="shared" si="11"/>
        <v>0</v>
      </c>
      <c r="H52" s="22">
        <f t="shared" si="8"/>
        <v>0</v>
      </c>
    </row>
    <row r="53" spans="1:8" ht="12.75">
      <c r="A53" s="32" t="s">
        <v>72</v>
      </c>
      <c r="B53" s="30">
        <v>7980</v>
      </c>
      <c r="C53" s="22"/>
      <c r="D53" s="22">
        <f t="shared" si="10"/>
        <v>0</v>
      </c>
      <c r="E53" s="22">
        <f t="shared" si="10"/>
        <v>0</v>
      </c>
      <c r="F53" s="22">
        <f t="shared" si="11"/>
        <v>0</v>
      </c>
      <c r="G53" s="22">
        <f t="shared" si="11"/>
        <v>0</v>
      </c>
      <c r="H53" s="22">
        <f t="shared" si="8"/>
        <v>0</v>
      </c>
    </row>
    <row r="54" spans="1:8" ht="12.75">
      <c r="A54" s="32" t="s">
        <v>69</v>
      </c>
      <c r="B54" s="30">
        <v>8030</v>
      </c>
      <c r="C54" s="22"/>
      <c r="D54" s="22">
        <f t="shared" si="10"/>
        <v>0</v>
      </c>
      <c r="E54" s="22">
        <f t="shared" si="10"/>
        <v>0</v>
      </c>
      <c r="F54" s="22">
        <f t="shared" si="11"/>
        <v>0</v>
      </c>
      <c r="G54" s="22">
        <f t="shared" si="11"/>
        <v>0</v>
      </c>
      <c r="H54" s="22">
        <f t="shared" si="8"/>
        <v>0</v>
      </c>
    </row>
    <row r="55" spans="1:8" ht="12.75">
      <c r="A55" s="32" t="s">
        <v>70</v>
      </c>
      <c r="B55" s="30">
        <v>8090</v>
      </c>
      <c r="C55" s="22"/>
      <c r="D55" s="22">
        <f t="shared" si="10"/>
        <v>0</v>
      </c>
      <c r="E55" s="22">
        <f t="shared" si="10"/>
        <v>0</v>
      </c>
      <c r="F55" s="22">
        <f t="shared" si="11"/>
        <v>0</v>
      </c>
      <c r="G55" s="22">
        <f t="shared" si="11"/>
        <v>0</v>
      </c>
      <c r="H55" s="22">
        <f t="shared" si="8"/>
        <v>0</v>
      </c>
    </row>
    <row r="56" spans="1:8" ht="12.75">
      <c r="A56" s="32" t="s">
        <v>59</v>
      </c>
      <c r="B56" s="30">
        <v>8260</v>
      </c>
      <c r="C56" s="22"/>
      <c r="D56" s="22">
        <f t="shared" si="10"/>
        <v>0</v>
      </c>
      <c r="E56" s="22">
        <f t="shared" si="10"/>
        <v>0</v>
      </c>
      <c r="F56" s="22">
        <f t="shared" si="11"/>
        <v>0</v>
      </c>
      <c r="G56" s="22">
        <f t="shared" si="11"/>
        <v>0</v>
      </c>
      <c r="H56" s="22">
        <f t="shared" si="8"/>
        <v>0</v>
      </c>
    </row>
    <row r="57" spans="1:8" ht="12.75">
      <c r="A57" s="32" t="s">
        <v>3</v>
      </c>
      <c r="B57" s="30">
        <v>8512</v>
      </c>
      <c r="C57" s="22"/>
      <c r="D57" s="22">
        <f t="shared" si="10"/>
        <v>0</v>
      </c>
      <c r="E57" s="22">
        <f t="shared" si="10"/>
        <v>0</v>
      </c>
      <c r="F57" s="22">
        <f t="shared" si="11"/>
        <v>0</v>
      </c>
      <c r="G57" s="22">
        <f t="shared" si="11"/>
        <v>0</v>
      </c>
      <c r="H57" s="22">
        <f t="shared" si="8"/>
        <v>0</v>
      </c>
    </row>
    <row r="58" spans="1:8" ht="12.75">
      <c r="A58" s="32" t="s">
        <v>9</v>
      </c>
      <c r="B58" s="30">
        <v>8551</v>
      </c>
      <c r="C58" s="22"/>
      <c r="D58" s="22">
        <f t="shared" si="10"/>
        <v>0</v>
      </c>
      <c r="E58" s="22">
        <f t="shared" si="10"/>
        <v>0</v>
      </c>
      <c r="F58" s="22">
        <f t="shared" si="11"/>
        <v>0</v>
      </c>
      <c r="G58" s="22">
        <f t="shared" si="11"/>
        <v>0</v>
      </c>
      <c r="H58" s="22">
        <f t="shared" si="8"/>
        <v>0</v>
      </c>
    </row>
    <row r="59" spans="1:8" ht="12.75">
      <c r="A59" s="32" t="s">
        <v>16</v>
      </c>
      <c r="B59" s="30">
        <v>8553</v>
      </c>
      <c r="C59" s="22"/>
      <c r="D59" s="22">
        <f t="shared" si="10"/>
        <v>0</v>
      </c>
      <c r="E59" s="22">
        <f t="shared" si="10"/>
        <v>0</v>
      </c>
      <c r="F59" s="22">
        <f t="shared" si="11"/>
        <v>0</v>
      </c>
      <c r="G59" s="22">
        <f t="shared" si="11"/>
        <v>0</v>
      </c>
      <c r="H59" s="22">
        <f t="shared" si="8"/>
        <v>0</v>
      </c>
    </row>
    <row r="60" spans="1:8" ht="12.75">
      <c r="A60" s="32" t="s">
        <v>6</v>
      </c>
      <c r="B60" s="30">
        <v>8554</v>
      </c>
      <c r="C60" s="22"/>
      <c r="D60" s="22"/>
      <c r="E60" s="22"/>
      <c r="F60" s="22"/>
      <c r="G60" s="22"/>
      <c r="H60" s="22">
        <f t="shared" si="8"/>
        <v>0</v>
      </c>
    </row>
    <row r="61" spans="1:16" s="7" customFormat="1" ht="15.75">
      <c r="A61" s="32" t="s">
        <v>58</v>
      </c>
      <c r="B61" s="30">
        <v>8641</v>
      </c>
      <c r="C61" s="22"/>
      <c r="D61" s="22">
        <f aca="true" t="shared" si="12" ref="D61:G62">C61*(1+Cost_of_Living_Adjustment)</f>
        <v>0</v>
      </c>
      <c r="E61" s="22">
        <f t="shared" si="12"/>
        <v>0</v>
      </c>
      <c r="F61" s="22">
        <f t="shared" si="12"/>
        <v>0</v>
      </c>
      <c r="G61" s="22">
        <f t="shared" si="12"/>
        <v>0</v>
      </c>
      <c r="H61" s="22">
        <f t="shared" si="8"/>
        <v>0</v>
      </c>
      <c r="I61" s="29"/>
      <c r="J61" s="26"/>
      <c r="K61" s="26"/>
      <c r="L61" s="26"/>
      <c r="M61" s="26"/>
      <c r="N61" s="26"/>
      <c r="O61" s="26"/>
      <c r="P61" s="26"/>
    </row>
    <row r="62" spans="1:9" s="26" customFormat="1" ht="15.75">
      <c r="A62" s="32" t="s">
        <v>73</v>
      </c>
      <c r="B62" s="30">
        <v>8700</v>
      </c>
      <c r="C62" s="22"/>
      <c r="D62" s="22">
        <f t="shared" si="12"/>
        <v>0</v>
      </c>
      <c r="E62" s="22">
        <f t="shared" si="12"/>
        <v>0</v>
      </c>
      <c r="F62" s="22">
        <f t="shared" si="12"/>
        <v>0</v>
      </c>
      <c r="G62" s="22">
        <f t="shared" si="12"/>
        <v>0</v>
      </c>
      <c r="H62" s="22">
        <f t="shared" si="8"/>
        <v>0</v>
      </c>
      <c r="I62" s="7"/>
    </row>
    <row r="63" spans="1:9" s="26" customFormat="1" ht="15.75">
      <c r="A63" s="32" t="s">
        <v>105</v>
      </c>
      <c r="B63" s="30" t="s">
        <v>10</v>
      </c>
      <c r="C63" s="22">
        <f>'Part-of'!C67</f>
        <v>0</v>
      </c>
      <c r="D63" s="22">
        <f>'Part-of'!D67</f>
        <v>0</v>
      </c>
      <c r="E63" s="22">
        <f>'Part-of'!E67</f>
        <v>0</v>
      </c>
      <c r="F63" s="22">
        <f>'Part-of'!F67</f>
        <v>0</v>
      </c>
      <c r="G63" s="22">
        <f>'Part-of'!G67</f>
        <v>0</v>
      </c>
      <c r="H63" s="22">
        <f t="shared" si="8"/>
        <v>0</v>
      </c>
      <c r="I63" s="7"/>
    </row>
    <row r="64" spans="1:17" s="26" customFormat="1" ht="15.75">
      <c r="A64" s="32" t="s">
        <v>64</v>
      </c>
      <c r="B64" s="30" t="s">
        <v>10</v>
      </c>
      <c r="C64" s="22">
        <f>'Participant Support'!C30</f>
        <v>0</v>
      </c>
      <c r="D64" s="22">
        <f>'Participant Support'!D30</f>
        <v>0</v>
      </c>
      <c r="E64" s="22">
        <f>'Participant Support'!E30</f>
        <v>0</v>
      </c>
      <c r="F64" s="22">
        <f>'Participant Support'!F30</f>
        <v>0</v>
      </c>
      <c r="G64" s="22">
        <f>'Participant Support'!G30</f>
        <v>0</v>
      </c>
      <c r="H64" s="22">
        <f t="shared" si="8"/>
        <v>0</v>
      </c>
      <c r="I64" s="7"/>
      <c r="J64" s="66" t="s">
        <v>143</v>
      </c>
      <c r="K64" s="119" t="s">
        <v>87</v>
      </c>
      <c r="L64" s="120"/>
      <c r="M64" s="120"/>
      <c r="N64" s="120"/>
      <c r="O64" s="120"/>
      <c r="P64" s="121"/>
      <c r="Q64" s="115"/>
    </row>
    <row r="65" spans="1:17" s="18" customFormat="1" ht="15">
      <c r="A65" s="32" t="s">
        <v>65</v>
      </c>
      <c r="B65" s="30" t="s">
        <v>10</v>
      </c>
      <c r="C65" s="22"/>
      <c r="D65" s="22"/>
      <c r="E65" s="22"/>
      <c r="F65" s="22"/>
      <c r="G65" s="22"/>
      <c r="H65" s="22">
        <f t="shared" si="8"/>
        <v>0</v>
      </c>
      <c r="I65" s="7"/>
      <c r="J65" s="66" t="s">
        <v>144</v>
      </c>
      <c r="K65" s="75" t="s">
        <v>20</v>
      </c>
      <c r="L65" s="75" t="s">
        <v>24</v>
      </c>
      <c r="M65" s="75" t="s">
        <v>29</v>
      </c>
      <c r="N65" s="75" t="s">
        <v>119</v>
      </c>
      <c r="O65" s="75" t="s">
        <v>151</v>
      </c>
      <c r="P65" s="75" t="s">
        <v>180</v>
      </c>
      <c r="Q65" s="29"/>
    </row>
    <row r="66" spans="1:17" s="18" customFormat="1" ht="15.75" thickBot="1">
      <c r="A66" s="32" t="s">
        <v>66</v>
      </c>
      <c r="B66" s="30" t="s">
        <v>10</v>
      </c>
      <c r="C66" s="22"/>
      <c r="D66" s="22"/>
      <c r="E66" s="22"/>
      <c r="F66" s="22"/>
      <c r="G66" s="22"/>
      <c r="H66" s="22">
        <f t="shared" si="8"/>
        <v>0</v>
      </c>
      <c r="I66" s="21"/>
      <c r="J66" s="12" t="s">
        <v>11</v>
      </c>
      <c r="K66" s="13">
        <v>40725</v>
      </c>
      <c r="L66" s="13">
        <v>41091</v>
      </c>
      <c r="M66" s="13">
        <v>41456</v>
      </c>
      <c r="N66" s="13">
        <v>41821</v>
      </c>
      <c r="O66" s="13">
        <v>42186</v>
      </c>
      <c r="P66" s="13">
        <v>42552</v>
      </c>
      <c r="Q66" s="112"/>
    </row>
    <row r="67" spans="2:17" s="18" customFormat="1" ht="15.75" thickTop="1">
      <c r="B67" s="24" t="s">
        <v>94</v>
      </c>
      <c r="C67" s="20">
        <f aca="true" t="shared" si="13" ref="C67:H67">SUM(C40:C66)</f>
        <v>0</v>
      </c>
      <c r="D67" s="20">
        <f t="shared" si="13"/>
        <v>0</v>
      </c>
      <c r="E67" s="20">
        <f t="shared" si="13"/>
        <v>0</v>
      </c>
      <c r="F67" s="20">
        <f t="shared" si="13"/>
        <v>0</v>
      </c>
      <c r="G67" s="20">
        <f t="shared" si="13"/>
        <v>0</v>
      </c>
      <c r="H67" s="20">
        <f t="shared" si="13"/>
        <v>0</v>
      </c>
      <c r="I67" s="21"/>
      <c r="J67" s="14" t="s">
        <v>12</v>
      </c>
      <c r="K67" s="15">
        <v>41090</v>
      </c>
      <c r="L67" s="15">
        <v>41455</v>
      </c>
      <c r="M67" s="15">
        <v>41820</v>
      </c>
      <c r="N67" s="15">
        <v>42185</v>
      </c>
      <c r="O67" s="15">
        <v>42551</v>
      </c>
      <c r="P67" s="15">
        <v>42916</v>
      </c>
      <c r="Q67" s="115"/>
    </row>
    <row r="68" spans="1:17" s="18" customFormat="1" ht="7.5" customHeight="1" thickBot="1">
      <c r="A68" s="32"/>
      <c r="B68" s="30"/>
      <c r="C68" s="22"/>
      <c r="D68" s="22"/>
      <c r="E68" s="22"/>
      <c r="F68" s="22"/>
      <c r="G68" s="22"/>
      <c r="H68" s="22"/>
      <c r="I68" s="21"/>
      <c r="J68" s="14"/>
      <c r="K68" s="15"/>
      <c r="L68" s="15"/>
      <c r="M68" s="15"/>
      <c r="N68" s="15"/>
      <c r="O68" s="15"/>
      <c r="P68" s="15"/>
      <c r="Q68" s="29"/>
    </row>
    <row r="69" spans="2:17" s="18" customFormat="1" ht="15.75" thickTop="1">
      <c r="B69" s="24" t="s">
        <v>93</v>
      </c>
      <c r="C69" s="20">
        <f aca="true" t="shared" si="14" ref="C69:H69">C38+C67</f>
        <v>0</v>
      </c>
      <c r="D69" s="20">
        <f t="shared" si="14"/>
        <v>0</v>
      </c>
      <c r="E69" s="20">
        <f t="shared" si="14"/>
        <v>0</v>
      </c>
      <c r="F69" s="20">
        <f t="shared" si="14"/>
        <v>0</v>
      </c>
      <c r="G69" s="20">
        <f t="shared" si="14"/>
        <v>0</v>
      </c>
      <c r="H69" s="20">
        <f t="shared" si="14"/>
        <v>0</v>
      </c>
      <c r="I69" s="21"/>
      <c r="J69" s="16" t="s">
        <v>47</v>
      </c>
      <c r="K69" s="58">
        <v>0.69</v>
      </c>
      <c r="L69" s="58">
        <v>0.69</v>
      </c>
      <c r="M69" s="58">
        <v>0.69</v>
      </c>
      <c r="N69" s="58">
        <v>0.69</v>
      </c>
      <c r="O69" s="58">
        <v>0.69</v>
      </c>
      <c r="P69" s="58">
        <v>0.69</v>
      </c>
      <c r="Q69" s="115"/>
    </row>
    <row r="70" spans="2:17" s="18" customFormat="1" ht="15">
      <c r="B70" s="25" t="s">
        <v>78</v>
      </c>
      <c r="C70" s="2"/>
      <c r="D70" s="2"/>
      <c r="E70" s="2"/>
      <c r="F70" s="2"/>
      <c r="G70" s="2"/>
      <c r="H70" s="2">
        <f>SUM(C70:G70)</f>
        <v>0</v>
      </c>
      <c r="I70" s="17"/>
      <c r="J70" s="16" t="s">
        <v>34</v>
      </c>
      <c r="K70" s="58">
        <v>0.34</v>
      </c>
      <c r="L70" s="58">
        <v>0.34</v>
      </c>
      <c r="M70" s="58">
        <v>0.34</v>
      </c>
      <c r="N70" s="58">
        <v>0.34</v>
      </c>
      <c r="O70" s="58">
        <v>0.34</v>
      </c>
      <c r="P70" s="58">
        <v>0.34</v>
      </c>
      <c r="Q70" s="29"/>
    </row>
    <row r="71" spans="1:17" ht="15">
      <c r="A71" s="18"/>
      <c r="B71" s="25" t="s">
        <v>79</v>
      </c>
      <c r="C71" s="2">
        <f>C69-C40-C46-C47-C48-C64-C63-C65-C66+C70</f>
        <v>0</v>
      </c>
      <c r="D71" s="2">
        <f>D69-D40-D46-D47-D48-D64-D63-D65-D66+D70</f>
        <v>0</v>
      </c>
      <c r="E71" s="2">
        <f>E69-E40-E46-E47-E48-E64-E63-E65-E66+E70</f>
        <v>0</v>
      </c>
      <c r="F71" s="2">
        <f>F69-F40-F46-F47-F48-F64-F63-F65-F66+F70</f>
        <v>0</v>
      </c>
      <c r="G71" s="2">
        <f>G69-G40-G46-G47-G48-G64-G63-G65-G66+G70</f>
        <v>0</v>
      </c>
      <c r="H71" s="99">
        <f>SUM(C71:G71)</f>
        <v>0</v>
      </c>
      <c r="I71" s="18"/>
      <c r="J71" s="16" t="s">
        <v>48</v>
      </c>
      <c r="K71" s="58">
        <v>0.26</v>
      </c>
      <c r="L71" s="58">
        <v>0.26</v>
      </c>
      <c r="M71" s="58">
        <v>0.26</v>
      </c>
      <c r="N71" s="58">
        <v>0.26</v>
      </c>
      <c r="O71" s="58">
        <v>0.26</v>
      </c>
      <c r="P71" s="58">
        <v>0.26</v>
      </c>
      <c r="Q71" s="115"/>
    </row>
    <row r="72" spans="1:16" ht="16.5" thickBot="1">
      <c r="A72" s="24" t="s">
        <v>142</v>
      </c>
      <c r="B72" s="19">
        <v>8400</v>
      </c>
      <c r="C72" s="37">
        <f>(C71*K69*NoMosEarliestHUFY/12)+(C71*L69*NoMosSecondHUFY/12)</f>
        <v>0</v>
      </c>
      <c r="D72" s="37">
        <f>(D71*L69*NoMosEarliestHUFY/12)+(D71*M69*NoMosSecondHUFY/12)</f>
        <v>0</v>
      </c>
      <c r="E72" s="37">
        <f>(E71*M69*NoMosEarliestHUFY/12)+(E71*N69*NoMosSecondHUFY/12)</f>
        <v>0</v>
      </c>
      <c r="F72" s="37">
        <f>(F71*N69*NoMosEarliestHUFY/12)+(F71*O69*NoMosSecondHUFY/12)</f>
        <v>0</v>
      </c>
      <c r="G72" s="37">
        <f>(G71*O69*NoMosEarliestHUFY/12)+(G71*P69*NoMosSecondHUFY/12)</f>
        <v>0</v>
      </c>
      <c r="H72" s="98">
        <f>SUM(C72:G72)</f>
        <v>0</v>
      </c>
      <c r="I72" s="23"/>
      <c r="J72" s="16" t="s">
        <v>49</v>
      </c>
      <c r="K72" s="59" t="s">
        <v>82</v>
      </c>
      <c r="L72" s="59" t="s">
        <v>82</v>
      </c>
      <c r="M72" s="59" t="s">
        <v>82</v>
      </c>
      <c r="N72" s="59" t="s">
        <v>82</v>
      </c>
      <c r="O72" s="59" t="s">
        <v>82</v>
      </c>
      <c r="P72" s="59" t="s">
        <v>82</v>
      </c>
    </row>
    <row r="73" spans="1:17" ht="15.75" thickTop="1">
      <c r="A73" s="18"/>
      <c r="B73" s="24" t="s">
        <v>5</v>
      </c>
      <c r="C73" s="20">
        <f aca="true" t="shared" si="15" ref="C73:H73">C72+C69</f>
        <v>0</v>
      </c>
      <c r="D73" s="20">
        <f t="shared" si="15"/>
        <v>0</v>
      </c>
      <c r="E73" s="20">
        <f t="shared" si="15"/>
        <v>0</v>
      </c>
      <c r="F73" s="20">
        <f t="shared" si="15"/>
        <v>0</v>
      </c>
      <c r="G73" s="20">
        <f t="shared" si="15"/>
        <v>0</v>
      </c>
      <c r="H73" s="20">
        <f t="shared" si="15"/>
        <v>0</v>
      </c>
      <c r="P73" s="52"/>
      <c r="Q73" s="52"/>
    </row>
    <row r="74" spans="2:8" ht="12.75">
      <c r="B74" s="32" t="s">
        <v>27</v>
      </c>
      <c r="C74" s="22"/>
      <c r="D74" s="22"/>
      <c r="E74" s="22"/>
      <c r="F74" s="22"/>
      <c r="G74" s="22"/>
      <c r="H74" s="22">
        <f>SUM(C74:G74)</f>
        <v>0</v>
      </c>
    </row>
    <row r="75" spans="2:8" ht="12.75">
      <c r="B75" s="32" t="s">
        <v>15</v>
      </c>
      <c r="C75" s="38">
        <f>C74-C73</f>
        <v>0</v>
      </c>
      <c r="D75" s="38">
        <f>D74-D73</f>
        <v>0</v>
      </c>
      <c r="E75" s="38">
        <f>E74-E73</f>
        <v>0</v>
      </c>
      <c r="F75" s="38">
        <f>F74-F73</f>
        <v>0</v>
      </c>
      <c r="G75" s="38">
        <f>G74-G73</f>
        <v>0</v>
      </c>
      <c r="H75" s="100">
        <f>SUM(C75:G75)</f>
        <v>0</v>
      </c>
    </row>
    <row r="76" spans="2:8" ht="12.75">
      <c r="B76" s="32" t="s">
        <v>50</v>
      </c>
      <c r="C76" s="22">
        <f>C75/(1+(K69*NoMosEarliestHUFY/12)+(L69*NoMosSecondHUFY/12))</f>
        <v>0</v>
      </c>
      <c r="D76" s="22">
        <f>D75/(1+(L69*NoMosEarliestHUFY/12)+(M69*NoMosSecondHUFY/12))</f>
        <v>0</v>
      </c>
      <c r="E76" s="22">
        <f>E75/(1+(M69*NoMosEarliestHUFY/12)+(N69*NoMosSecondHUFY/12))</f>
        <v>0</v>
      </c>
      <c r="F76" s="22">
        <f>F75/(1+(N69*NoMosEarliestHUFY/12)+(O69*NoMosSecondHUFY/12))</f>
        <v>0</v>
      </c>
      <c r="G76" s="22">
        <f>G75/(1+(O69*NoMosEarliestHUFY/12)+(P69*NoMosSecondHUFY/12))</f>
        <v>0</v>
      </c>
      <c r="H76" s="101">
        <f>SUM(C76:G76)</f>
        <v>0</v>
      </c>
    </row>
    <row r="77" ht="12.75">
      <c r="B77" s="32"/>
    </row>
    <row r="78" ht="12.75">
      <c r="A78" s="29" t="s">
        <v>8</v>
      </c>
    </row>
    <row r="80" ht="12.75"/>
    <row r="81" ht="12.75"/>
    <row r="82" ht="12.75"/>
  </sheetData>
  <sheetProtection/>
  <mergeCells count="2">
    <mergeCell ref="K27:P27"/>
    <mergeCell ref="K64:P64"/>
  </mergeCells>
  <printOptions gridLines="1" horizontalCentered="1" verticalCentered="1"/>
  <pageMargins left="0.51" right="0.46" top="0.5" bottom="0.5" header="0.5" footer="0.5"/>
  <pageSetup fitToWidth="2" horizontalDpi="600" verticalDpi="600" orientation="portrait" scale="67" r:id="rId3"/>
  <colBreaks count="1" manualBreakCount="1">
    <brk id="8" max="76" man="1"/>
  </colBreaks>
  <ignoredErrors>
    <ignoredError sqref="H43:H44 H46:H48 H60" formulaRange="1"/>
    <ignoredError sqref="C35 H29" formula="1"/>
  </ignoredErrors>
  <legacyDrawing r:id="rId2"/>
</worksheet>
</file>

<file path=xl/worksheets/sheet2.xml><?xml version="1.0" encoding="utf-8"?>
<worksheet xmlns="http://schemas.openxmlformats.org/spreadsheetml/2006/main" xmlns:r="http://schemas.openxmlformats.org/officeDocument/2006/relationships">
  <dimension ref="A1:U72"/>
  <sheetViews>
    <sheetView zoomScale="75" zoomScaleNormal="75" zoomScaleSheetLayoutView="75" zoomScalePageLayoutView="0" workbookViewId="0" topLeftCell="A1">
      <selection activeCell="K22" sqref="K22"/>
    </sheetView>
  </sheetViews>
  <sheetFormatPr defaultColWidth="8.8515625" defaultRowHeight="12.75"/>
  <cols>
    <col min="1" max="1" width="43.8515625" style="29" customWidth="1"/>
    <col min="2" max="2" width="15.00390625" style="29" customWidth="1"/>
    <col min="3" max="7" width="10.00390625" style="29" bestFit="1" customWidth="1"/>
    <col min="8" max="8" width="14.421875" style="29" bestFit="1" customWidth="1"/>
    <col min="9" max="9" width="2.28125" style="29" customWidth="1"/>
    <col min="10" max="10" width="28.421875" style="29" customWidth="1"/>
    <col min="11" max="11" width="9.7109375" style="29" bestFit="1" customWidth="1"/>
    <col min="12" max="12" width="9.140625" style="29" bestFit="1" customWidth="1"/>
    <col min="13" max="13" width="10.28125" style="29" customWidth="1"/>
    <col min="14" max="14" width="9.8515625" style="29" customWidth="1"/>
    <col min="15" max="15" width="9.7109375" style="29" customWidth="1"/>
    <col min="16" max="16" width="9.7109375" style="29" bestFit="1" customWidth="1"/>
    <col min="17" max="16384" width="8.8515625" style="29" customWidth="1"/>
  </cols>
  <sheetData>
    <row r="1" spans="1:8" s="3" customFormat="1" ht="23.25">
      <c r="A1" s="3" t="s">
        <v>135</v>
      </c>
      <c r="H1" s="43"/>
    </row>
    <row r="2" ht="12.75"/>
    <row r="3" spans="1:2" ht="12.75">
      <c r="A3" s="55" t="s">
        <v>124</v>
      </c>
      <c r="B3" s="35"/>
    </row>
    <row r="4" spans="1:10" ht="12.75">
      <c r="A4" s="55" t="s">
        <v>164</v>
      </c>
      <c r="B4" s="35"/>
      <c r="J4" s="65"/>
    </row>
    <row r="5" spans="1:8" ht="12.75">
      <c r="A5" s="55" t="s">
        <v>37</v>
      </c>
      <c r="B5" s="35" t="str">
        <f>'Main+Summary'!B5</f>
        <v>Needed in order to find proposal instructions.</v>
      </c>
      <c r="C5" s="64"/>
      <c r="D5" s="64"/>
      <c r="E5" s="64"/>
      <c r="F5" s="64"/>
      <c r="G5" s="64"/>
      <c r="H5" s="64"/>
    </row>
    <row r="6" spans="1:2" ht="12.75">
      <c r="A6" s="55" t="s">
        <v>23</v>
      </c>
      <c r="B6" s="80" t="str">
        <f>'Main+Summary'!B6</f>
        <v>TBD</v>
      </c>
    </row>
    <row r="7" spans="1:2" ht="12.75">
      <c r="A7" s="55" t="s">
        <v>35</v>
      </c>
      <c r="B7" s="92" t="str">
        <f>'Main+Summary'!B7</f>
        <v>10/1/11-9/30/16</v>
      </c>
    </row>
    <row r="8" spans="1:14" ht="12.75">
      <c r="A8" s="55" t="s">
        <v>36</v>
      </c>
      <c r="B8" s="57" t="s">
        <v>96</v>
      </c>
      <c r="J8" s="107" t="s">
        <v>155</v>
      </c>
      <c r="K8" s="105"/>
      <c r="L8" s="105"/>
      <c r="M8" s="105"/>
      <c r="N8" s="105"/>
    </row>
    <row r="9" spans="1:14" ht="12.75">
      <c r="A9" s="55" t="s">
        <v>95</v>
      </c>
      <c r="B9" s="90">
        <v>0.04</v>
      </c>
      <c r="C9" s="69"/>
      <c r="D9" s="69"/>
      <c r="E9" s="69"/>
      <c r="F9" s="69"/>
      <c r="G9" s="69"/>
      <c r="H9" s="69"/>
      <c r="J9" s="105" t="s">
        <v>130</v>
      </c>
      <c r="K9" s="105"/>
      <c r="L9" s="105"/>
      <c r="M9" s="105"/>
      <c r="N9" s="105"/>
    </row>
    <row r="10" spans="10:14" ht="12.75">
      <c r="J10" s="108"/>
      <c r="K10" s="105"/>
      <c r="L10" s="105"/>
      <c r="M10" s="105"/>
      <c r="N10" s="105"/>
    </row>
    <row r="11" spans="1:14" ht="14.25">
      <c r="A11" s="104" t="s">
        <v>159</v>
      </c>
      <c r="B11" s="105"/>
      <c r="C11" s="105"/>
      <c r="D11" s="105"/>
      <c r="E11" s="105"/>
      <c r="F11" s="105"/>
      <c r="G11" s="105"/>
      <c r="H11" s="105"/>
      <c r="J11" s="88">
        <v>3</v>
      </c>
      <c r="K11" s="109" t="s">
        <v>114</v>
      </c>
      <c r="L11" s="108"/>
      <c r="M11" s="108"/>
      <c r="N11" s="108"/>
    </row>
    <row r="12" spans="1:14" ht="14.25">
      <c r="A12" s="104" t="s">
        <v>160</v>
      </c>
      <c r="B12" s="105"/>
      <c r="C12" s="105"/>
      <c r="D12" s="105"/>
      <c r="E12" s="105"/>
      <c r="F12" s="105"/>
      <c r="G12" s="105"/>
      <c r="H12" s="105"/>
      <c r="J12" s="110">
        <f>notuseable-NoMosEarliestHUFY</f>
        <v>9</v>
      </c>
      <c r="K12" s="109" t="s">
        <v>115</v>
      </c>
      <c r="L12" s="108"/>
      <c r="M12" s="108"/>
      <c r="N12" s="108"/>
    </row>
    <row r="13" spans="1:14" ht="14.25">
      <c r="A13" s="106" t="s">
        <v>132</v>
      </c>
      <c r="B13" s="105"/>
      <c r="C13" s="105"/>
      <c r="D13" s="105"/>
      <c r="E13" s="105"/>
      <c r="F13" s="105"/>
      <c r="G13" s="105"/>
      <c r="H13" s="105"/>
      <c r="J13" s="111">
        <v>12</v>
      </c>
      <c r="K13" s="105" t="s">
        <v>116</v>
      </c>
      <c r="L13" s="108"/>
      <c r="M13" s="108"/>
      <c r="N13" s="108"/>
    </row>
    <row r="14" ht="12.75">
      <c r="A14" s="39"/>
    </row>
    <row r="15" spans="1:21" s="8" customFormat="1" ht="12.75">
      <c r="A15" s="35"/>
      <c r="B15" s="29"/>
      <c r="C15" s="29"/>
      <c r="D15" s="29"/>
      <c r="E15" s="29"/>
      <c r="F15" s="29"/>
      <c r="G15" s="29"/>
      <c r="H15" s="29"/>
      <c r="I15" s="29"/>
      <c r="J15" s="1"/>
      <c r="K15" s="29"/>
      <c r="L15" s="29"/>
      <c r="M15" s="29"/>
      <c r="N15" s="29"/>
      <c r="O15" s="29"/>
      <c r="P15" s="29"/>
      <c r="Q15" s="29"/>
      <c r="R15" s="29"/>
      <c r="S15" s="29"/>
      <c r="T15" s="29"/>
      <c r="U15" s="29"/>
    </row>
    <row r="16" spans="1:10" s="8" customFormat="1" ht="15">
      <c r="A16" s="93" t="str">
        <f>'Main+Summary'!A17</f>
        <v>HU Fiscal Years</v>
      </c>
      <c r="B16" s="94" t="str">
        <f>'Main+Summary'!B17</f>
        <v>-----------------&gt;</v>
      </c>
      <c r="C16" s="51" t="str">
        <f>'Main+Summary'!C17</f>
        <v>FY12 &amp; 13</v>
      </c>
      <c r="D16" s="51" t="str">
        <f>'Main+Summary'!D17</f>
        <v>FY13 &amp; 14</v>
      </c>
      <c r="E16" s="51" t="str">
        <f>'Main+Summary'!E17</f>
        <v>FY14 &amp; 15</v>
      </c>
      <c r="F16" s="51" t="str">
        <f>'Main+Summary'!F17</f>
        <v>FY15 &amp; 16</v>
      </c>
      <c r="G16" s="51" t="str">
        <f>'Main+Summary'!G17</f>
        <v>FY16 &amp; 17</v>
      </c>
      <c r="H16" s="29"/>
      <c r="I16" s="29"/>
      <c r="J16" s="9"/>
    </row>
    <row r="17" spans="1:21" ht="15">
      <c r="A17" s="82" t="str">
        <f>'Main+Summary'!A18</f>
        <v>Project Dates---&gt;</v>
      </c>
      <c r="B17" s="78" t="s">
        <v>152</v>
      </c>
      <c r="C17" s="91">
        <f>'Main+Summary'!C18</f>
        <v>40817</v>
      </c>
      <c r="D17" s="91">
        <f>'Main+Summary'!D18</f>
        <v>41183</v>
      </c>
      <c r="E17" s="91">
        <f>'Main+Summary'!E18</f>
        <v>41548</v>
      </c>
      <c r="F17" s="91">
        <f>'Main+Summary'!F18</f>
        <v>41913</v>
      </c>
      <c r="G17" s="91">
        <f>'Main+Summary'!G18</f>
        <v>42278</v>
      </c>
      <c r="H17" s="6"/>
      <c r="I17" s="7"/>
      <c r="J17" s="9"/>
      <c r="K17" s="8"/>
      <c r="L17" s="8"/>
      <c r="M17" s="8"/>
      <c r="N17" s="8"/>
      <c r="O17" s="8"/>
      <c r="P17" s="8"/>
      <c r="Q17" s="8"/>
      <c r="R17" s="8"/>
      <c r="S17" s="8"/>
      <c r="T17" s="8"/>
      <c r="U17" s="8"/>
    </row>
    <row r="18" spans="1:10" ht="12.75">
      <c r="A18" s="83"/>
      <c r="B18" s="79" t="s">
        <v>153</v>
      </c>
      <c r="C18" s="91">
        <f>'Main+Summary'!C19</f>
        <v>41182</v>
      </c>
      <c r="D18" s="91">
        <f>'Main+Summary'!D19</f>
        <v>41547</v>
      </c>
      <c r="E18" s="91">
        <f>'Main+Summary'!E19</f>
        <v>41912</v>
      </c>
      <c r="F18" s="91">
        <f>'Main+Summary'!F19</f>
        <v>42277</v>
      </c>
      <c r="G18" s="91">
        <f>'Main+Summary'!G19</f>
        <v>42643</v>
      </c>
      <c r="H18" s="8"/>
      <c r="I18" s="7"/>
      <c r="J18" s="31"/>
    </row>
    <row r="19" spans="1:10" ht="15.75">
      <c r="A19" s="61" t="s">
        <v>156</v>
      </c>
      <c r="B19" s="63" t="s">
        <v>28</v>
      </c>
      <c r="C19" s="76"/>
      <c r="D19" s="77"/>
      <c r="E19" s="77"/>
      <c r="F19" s="77"/>
      <c r="G19" s="77"/>
      <c r="H19" s="42" t="s">
        <v>5</v>
      </c>
      <c r="I19" s="7"/>
      <c r="J19" s="31"/>
    </row>
    <row r="20" spans="1:10" ht="12.75">
      <c r="A20" s="27" t="s">
        <v>104</v>
      </c>
      <c r="B20" s="30">
        <v>6040</v>
      </c>
      <c r="C20" s="28"/>
      <c r="D20" s="28">
        <f>C20*(1+Cost_of_Living_Adjustment)</f>
        <v>0</v>
      </c>
      <c r="E20" s="28">
        <f aca="true" t="shared" si="0" ref="D20:G26">D20*(1+Cost_of_Living_Adjustment)</f>
        <v>0</v>
      </c>
      <c r="F20" s="28">
        <f t="shared" si="0"/>
        <v>0</v>
      </c>
      <c r="G20" s="28">
        <f t="shared" si="0"/>
        <v>0</v>
      </c>
      <c r="H20" s="28">
        <f aca="true" t="shared" si="1" ref="H20:H27">SUM(C20:G20)</f>
        <v>0</v>
      </c>
      <c r="I20" s="7"/>
      <c r="J20" s="31"/>
    </row>
    <row r="21" spans="1:10" ht="12.75">
      <c r="A21" s="27" t="s">
        <v>41</v>
      </c>
      <c r="B21" s="30">
        <v>6030</v>
      </c>
      <c r="C21" s="28"/>
      <c r="D21" s="28">
        <f t="shared" si="0"/>
        <v>0</v>
      </c>
      <c r="E21" s="28">
        <f t="shared" si="0"/>
        <v>0</v>
      </c>
      <c r="F21" s="28">
        <f t="shared" si="0"/>
        <v>0</v>
      </c>
      <c r="G21" s="28">
        <f t="shared" si="0"/>
        <v>0</v>
      </c>
      <c r="H21" s="28">
        <f t="shared" si="1"/>
        <v>0</v>
      </c>
      <c r="I21" s="7"/>
      <c r="J21" s="31"/>
    </row>
    <row r="22" spans="1:10" ht="12.75">
      <c r="A22" s="27" t="s">
        <v>18</v>
      </c>
      <c r="B22" s="30">
        <v>6050</v>
      </c>
      <c r="C22" s="28"/>
      <c r="D22" s="28">
        <f t="shared" si="0"/>
        <v>0</v>
      </c>
      <c r="E22" s="28">
        <f t="shared" si="0"/>
        <v>0</v>
      </c>
      <c r="F22" s="28">
        <f t="shared" si="0"/>
        <v>0</v>
      </c>
      <c r="G22" s="28">
        <f t="shared" si="0"/>
        <v>0</v>
      </c>
      <c r="H22" s="28">
        <f t="shared" si="1"/>
        <v>0</v>
      </c>
      <c r="I22" s="7"/>
      <c r="J22" s="31"/>
    </row>
    <row r="23" spans="1:10" ht="12.75">
      <c r="A23" s="27" t="s">
        <v>19</v>
      </c>
      <c r="B23" s="30">
        <v>6070</v>
      </c>
      <c r="C23" s="28"/>
      <c r="D23" s="28">
        <f t="shared" si="0"/>
        <v>0</v>
      </c>
      <c r="E23" s="28">
        <f t="shared" si="0"/>
        <v>0</v>
      </c>
      <c r="F23" s="28">
        <f t="shared" si="0"/>
        <v>0</v>
      </c>
      <c r="G23" s="28">
        <f t="shared" si="0"/>
        <v>0</v>
      </c>
      <c r="H23" s="28">
        <f t="shared" si="1"/>
        <v>0</v>
      </c>
      <c r="I23" s="7"/>
      <c r="J23" s="31"/>
    </row>
    <row r="24" spans="1:16" ht="12.75">
      <c r="A24" s="27" t="s">
        <v>120</v>
      </c>
      <c r="B24" s="30">
        <v>6110</v>
      </c>
      <c r="C24" s="28"/>
      <c r="D24" s="28">
        <f>C24*(1+Cost_of_Living_Adjustment)</f>
        <v>0</v>
      </c>
      <c r="E24" s="28">
        <f>D24*(1+Cost_of_Living_Adjustment)</f>
        <v>0</v>
      </c>
      <c r="F24" s="28">
        <f>E24*(1+Cost_of_Living_Adjustment)</f>
        <v>0</v>
      </c>
      <c r="G24" s="28">
        <f>F24*(1+Cost_of_Living_Adjustment)</f>
        <v>0</v>
      </c>
      <c r="H24" s="28">
        <f t="shared" si="1"/>
        <v>0</v>
      </c>
      <c r="I24" s="7"/>
      <c r="J24" s="49" t="s">
        <v>86</v>
      </c>
      <c r="K24" s="122"/>
      <c r="L24" s="122"/>
      <c r="M24" s="122"/>
      <c r="N24" s="122"/>
      <c r="O24" s="122"/>
      <c r="P24" s="123"/>
    </row>
    <row r="25" spans="1:16" ht="15">
      <c r="A25" s="27" t="s">
        <v>42</v>
      </c>
      <c r="B25" s="30">
        <v>6120</v>
      </c>
      <c r="C25" s="28"/>
      <c r="D25" s="28">
        <f t="shared" si="0"/>
        <v>0</v>
      </c>
      <c r="E25" s="28">
        <f t="shared" si="0"/>
        <v>0</v>
      </c>
      <c r="F25" s="28">
        <f t="shared" si="0"/>
        <v>0</v>
      </c>
      <c r="G25" s="28">
        <f t="shared" si="0"/>
        <v>0</v>
      </c>
      <c r="H25" s="28">
        <f t="shared" si="1"/>
        <v>0</v>
      </c>
      <c r="I25" s="11"/>
      <c r="J25" s="50" t="s">
        <v>85</v>
      </c>
      <c r="K25" s="51" t="s">
        <v>20</v>
      </c>
      <c r="L25" s="51" t="s">
        <v>24</v>
      </c>
      <c r="M25" s="51" t="s">
        <v>29</v>
      </c>
      <c r="N25" s="51" t="s">
        <v>119</v>
      </c>
      <c r="O25" s="51" t="s">
        <v>151</v>
      </c>
      <c r="P25" s="51" t="s">
        <v>180</v>
      </c>
    </row>
    <row r="26" spans="1:16" ht="12.75">
      <c r="A26" s="27" t="s">
        <v>76</v>
      </c>
      <c r="B26" s="30">
        <v>6150</v>
      </c>
      <c r="C26" s="28"/>
      <c r="D26" s="28">
        <f t="shared" si="0"/>
        <v>0</v>
      </c>
      <c r="E26" s="28">
        <f t="shared" si="0"/>
        <v>0</v>
      </c>
      <c r="F26" s="28">
        <f t="shared" si="0"/>
        <v>0</v>
      </c>
      <c r="G26" s="28">
        <f t="shared" si="0"/>
        <v>0</v>
      </c>
      <c r="H26" s="28">
        <f t="shared" si="1"/>
        <v>0</v>
      </c>
      <c r="I26" s="28"/>
      <c r="J26" s="12" t="s">
        <v>11</v>
      </c>
      <c r="K26" s="13">
        <v>40725</v>
      </c>
      <c r="L26" s="13">
        <v>41091</v>
      </c>
      <c r="M26" s="13">
        <v>41456</v>
      </c>
      <c r="N26" s="13">
        <v>41821</v>
      </c>
      <c r="O26" s="13">
        <v>42186</v>
      </c>
      <c r="P26" s="13">
        <v>42552</v>
      </c>
    </row>
    <row r="27" spans="1:16" ht="12.75">
      <c r="A27" s="27" t="s">
        <v>38</v>
      </c>
      <c r="B27" s="30">
        <v>6140</v>
      </c>
      <c r="C27" s="28"/>
      <c r="D27" s="28">
        <f>C27*(1+Cost_of_Living_Adjustment)</f>
        <v>0</v>
      </c>
      <c r="E27" s="28">
        <f>D27*(1+Cost_of_Living_Adjustment)</f>
        <v>0</v>
      </c>
      <c r="F27" s="28">
        <f>E27*(1+Cost_of_Living_Adjustment)</f>
        <v>0</v>
      </c>
      <c r="G27" s="28">
        <f>F27*(1+Cost_of_Living_Adjustment)</f>
        <v>0</v>
      </c>
      <c r="H27" s="28">
        <f t="shared" si="1"/>
        <v>0</v>
      </c>
      <c r="J27" s="48" t="s">
        <v>12</v>
      </c>
      <c r="K27" s="15">
        <v>41090</v>
      </c>
      <c r="L27" s="15">
        <v>41455</v>
      </c>
      <c r="M27" s="15">
        <v>41820</v>
      </c>
      <c r="N27" s="15">
        <v>42185</v>
      </c>
      <c r="O27" s="15">
        <v>42551</v>
      </c>
      <c r="P27" s="15">
        <v>42916</v>
      </c>
    </row>
    <row r="28" spans="2:16" ht="15">
      <c r="B28" s="25" t="s">
        <v>1</v>
      </c>
      <c r="C28" s="10">
        <f aca="true" t="shared" si="2" ref="C28:H28">C20+C21+C22+C23+C24+C25+C26+C27</f>
        <v>0</v>
      </c>
      <c r="D28" s="10">
        <f t="shared" si="2"/>
        <v>0</v>
      </c>
      <c r="E28" s="10">
        <f t="shared" si="2"/>
        <v>0</v>
      </c>
      <c r="F28" s="10">
        <f t="shared" si="2"/>
        <v>0</v>
      </c>
      <c r="G28" s="10">
        <f t="shared" si="2"/>
        <v>0</v>
      </c>
      <c r="H28" s="10">
        <f t="shared" si="2"/>
        <v>0</v>
      </c>
      <c r="J28" s="16" t="s">
        <v>83</v>
      </c>
      <c r="K28" s="59">
        <v>0.276</v>
      </c>
      <c r="L28" s="59">
        <v>0.272</v>
      </c>
      <c r="M28" s="59">
        <v>0.272</v>
      </c>
      <c r="N28" s="59">
        <v>0.272</v>
      </c>
      <c r="O28" s="59">
        <v>0.272</v>
      </c>
      <c r="P28" s="59">
        <v>0.272</v>
      </c>
    </row>
    <row r="29" spans="1:16" ht="12.75">
      <c r="A29" s="27" t="s">
        <v>80</v>
      </c>
      <c r="B29" s="30">
        <v>6250</v>
      </c>
      <c r="C29" s="102">
        <f>(C20*K28*(NoMosEarliestHUFY/12))+(C20*L28*(NoMosSecondHUFY/12))</f>
        <v>0</v>
      </c>
      <c r="D29" s="102">
        <f>(D20*L28*(NoMosEarliestHUFY/12))+(D20*M28*(NoMosSecondHUFY/12))</f>
        <v>0</v>
      </c>
      <c r="E29" s="102">
        <f>(E20*M28*(NoMosEarliestHUFY/12))+(E20*N28*(NoMosSecondHUFY/12))</f>
        <v>0</v>
      </c>
      <c r="F29" s="102">
        <f>(F20*N28*(NoMosEarliestHUFY/12))+(F20*O28*(NoMosSecondHUFY/12))</f>
        <v>0</v>
      </c>
      <c r="G29" s="102">
        <f>(G20*O28*(NoMosEarliestHUFY/12))+(G20*P28*(NoMosSecondHUFY/12))</f>
        <v>0</v>
      </c>
      <c r="H29" s="103">
        <f>SUM(C29:G29)</f>
        <v>0</v>
      </c>
      <c r="J29" s="16" t="s">
        <v>84</v>
      </c>
      <c r="K29" s="59">
        <v>0.442</v>
      </c>
      <c r="L29" s="59">
        <v>0.44</v>
      </c>
      <c r="M29" s="59">
        <v>0.44</v>
      </c>
      <c r="N29" s="59">
        <v>0.44</v>
      </c>
      <c r="O29" s="59">
        <v>0.44</v>
      </c>
      <c r="P29" s="59">
        <v>0.44</v>
      </c>
    </row>
    <row r="30" spans="1:21" s="17" customFormat="1" ht="15">
      <c r="A30" s="27" t="s">
        <v>81</v>
      </c>
      <c r="B30" s="30">
        <v>6250</v>
      </c>
      <c r="C30" s="103">
        <f aca="true" t="shared" si="3" ref="C30:G32">(C21*K28*(NoMosEarliestHUFY/12))+(C21*L28*(NoMosSecondHUFY/12))</f>
        <v>0</v>
      </c>
      <c r="D30" s="103">
        <f t="shared" si="3"/>
        <v>0</v>
      </c>
      <c r="E30" s="103">
        <f t="shared" si="3"/>
        <v>0</v>
      </c>
      <c r="F30" s="103">
        <f t="shared" si="3"/>
        <v>0</v>
      </c>
      <c r="G30" s="103">
        <f t="shared" si="3"/>
        <v>0</v>
      </c>
      <c r="H30" s="103">
        <f>SUM(C30:G30)</f>
        <v>0</v>
      </c>
      <c r="I30" s="29"/>
      <c r="J30" s="16" t="s">
        <v>88</v>
      </c>
      <c r="K30" s="59">
        <v>0.564</v>
      </c>
      <c r="L30" s="59">
        <v>0.579</v>
      </c>
      <c r="M30" s="59">
        <v>0.579</v>
      </c>
      <c r="N30" s="59">
        <v>0.579</v>
      </c>
      <c r="O30" s="59">
        <v>0.579</v>
      </c>
      <c r="P30" s="59">
        <v>0.579</v>
      </c>
      <c r="Q30" s="29"/>
      <c r="R30" s="29"/>
      <c r="S30" s="29"/>
      <c r="T30" s="29"/>
      <c r="U30" s="29"/>
    </row>
    <row r="31" spans="1:16" s="17" customFormat="1" ht="13.5" customHeight="1">
      <c r="A31" s="27" t="s">
        <v>43</v>
      </c>
      <c r="B31" s="30">
        <v>6270</v>
      </c>
      <c r="C31" s="103">
        <f t="shared" si="3"/>
        <v>0</v>
      </c>
      <c r="D31" s="103">
        <f t="shared" si="3"/>
        <v>0</v>
      </c>
      <c r="E31" s="103">
        <f t="shared" si="3"/>
        <v>0</v>
      </c>
      <c r="F31" s="103">
        <f t="shared" si="3"/>
        <v>0</v>
      </c>
      <c r="G31" s="103">
        <f t="shared" si="3"/>
        <v>0</v>
      </c>
      <c r="H31" s="103">
        <f>SUM(C31:G31)</f>
        <v>0</v>
      </c>
      <c r="I31" s="29"/>
      <c r="J31" s="16" t="s">
        <v>123</v>
      </c>
      <c r="K31" s="59">
        <v>0</v>
      </c>
      <c r="L31" s="59">
        <v>0</v>
      </c>
      <c r="M31" s="59">
        <v>0</v>
      </c>
      <c r="N31" s="59">
        <v>0</v>
      </c>
      <c r="O31" s="59">
        <v>0</v>
      </c>
      <c r="P31" s="59">
        <v>0</v>
      </c>
    </row>
    <row r="32" spans="1:21" ht="15">
      <c r="A32" s="27" t="s">
        <v>75</v>
      </c>
      <c r="B32" s="30">
        <v>6280</v>
      </c>
      <c r="C32" s="103">
        <f t="shared" si="3"/>
        <v>0</v>
      </c>
      <c r="D32" s="103">
        <f t="shared" si="3"/>
        <v>0</v>
      </c>
      <c r="E32" s="103">
        <f t="shared" si="3"/>
        <v>0</v>
      </c>
      <c r="F32" s="103">
        <f t="shared" si="3"/>
        <v>0</v>
      </c>
      <c r="G32" s="103">
        <f t="shared" si="3"/>
        <v>0</v>
      </c>
      <c r="H32" s="103">
        <f>SUM(C32:G32)</f>
        <v>0</v>
      </c>
      <c r="J32" s="16" t="s">
        <v>39</v>
      </c>
      <c r="K32" s="59">
        <v>0.104</v>
      </c>
      <c r="L32" s="59">
        <v>0.098</v>
      </c>
      <c r="M32" s="59">
        <v>0.098</v>
      </c>
      <c r="N32" s="59">
        <v>0.098</v>
      </c>
      <c r="O32" s="59">
        <v>0.098</v>
      </c>
      <c r="P32" s="59">
        <v>0.098</v>
      </c>
      <c r="Q32" s="17"/>
      <c r="R32" s="17"/>
      <c r="S32" s="17"/>
      <c r="T32" s="17"/>
      <c r="U32" s="17"/>
    </row>
    <row r="33" spans="1:16" ht="15">
      <c r="A33" s="27" t="s">
        <v>121</v>
      </c>
      <c r="B33" s="30" t="s">
        <v>25</v>
      </c>
      <c r="C33" s="36" t="s">
        <v>26</v>
      </c>
      <c r="D33" s="36" t="s">
        <v>26</v>
      </c>
      <c r="E33" s="36" t="s">
        <v>26</v>
      </c>
      <c r="F33" s="36" t="s">
        <v>26</v>
      </c>
      <c r="G33" s="36" t="s">
        <v>26</v>
      </c>
      <c r="H33" s="36" t="s">
        <v>26</v>
      </c>
      <c r="I33" s="17"/>
      <c r="J33" s="16" t="s">
        <v>77</v>
      </c>
      <c r="K33" s="59">
        <v>0.252</v>
      </c>
      <c r="L33" s="59">
        <v>0.254</v>
      </c>
      <c r="M33" s="59">
        <v>0.254</v>
      </c>
      <c r="N33" s="59">
        <v>0.254</v>
      </c>
      <c r="O33" s="59">
        <v>0.254</v>
      </c>
      <c r="P33" s="59">
        <v>0.254</v>
      </c>
    </row>
    <row r="34" spans="1:9" ht="15">
      <c r="A34" s="27" t="s">
        <v>40</v>
      </c>
      <c r="B34" s="30">
        <v>6300</v>
      </c>
      <c r="C34" s="28">
        <f aca="true" t="shared" si="4" ref="C34:G35">(C25*K32*(NoMosEarliestHUFY/12))+(C25*L32*(NoMosSecondHUFY/12))</f>
        <v>0</v>
      </c>
      <c r="D34" s="28">
        <f t="shared" si="4"/>
        <v>0</v>
      </c>
      <c r="E34" s="28">
        <f t="shared" si="4"/>
        <v>0</v>
      </c>
      <c r="F34" s="28">
        <f t="shared" si="4"/>
        <v>0</v>
      </c>
      <c r="G34" s="28">
        <f t="shared" si="4"/>
        <v>0</v>
      </c>
      <c r="H34" s="28">
        <f>SUM(C34:G34)</f>
        <v>0</v>
      </c>
      <c r="I34" s="21"/>
    </row>
    <row r="35" spans="1:10" ht="15">
      <c r="A35" s="27" t="s">
        <v>44</v>
      </c>
      <c r="B35" s="30">
        <v>6260</v>
      </c>
      <c r="C35" s="28">
        <f t="shared" si="4"/>
        <v>0</v>
      </c>
      <c r="D35" s="28">
        <f t="shared" si="4"/>
        <v>0</v>
      </c>
      <c r="E35" s="28">
        <f t="shared" si="4"/>
        <v>0</v>
      </c>
      <c r="F35" s="28">
        <f t="shared" si="4"/>
        <v>0</v>
      </c>
      <c r="G35" s="28">
        <f t="shared" si="4"/>
        <v>0</v>
      </c>
      <c r="H35" s="28">
        <f>SUM(C35:G35)</f>
        <v>0</v>
      </c>
      <c r="I35" s="21"/>
      <c r="J35" s="52" t="s">
        <v>89</v>
      </c>
    </row>
    <row r="36" spans="2:10" ht="15.75" thickBot="1">
      <c r="B36" s="25" t="s">
        <v>2</v>
      </c>
      <c r="C36" s="10">
        <f aca="true" t="shared" si="5" ref="C36:H36">SUM(C29:C35)</f>
        <v>0</v>
      </c>
      <c r="D36" s="10">
        <f t="shared" si="5"/>
        <v>0</v>
      </c>
      <c r="E36" s="10">
        <f t="shared" si="5"/>
        <v>0</v>
      </c>
      <c r="F36" s="10">
        <f t="shared" si="5"/>
        <v>0</v>
      </c>
      <c r="G36" s="10">
        <f t="shared" si="5"/>
        <v>0</v>
      </c>
      <c r="H36" s="10">
        <f t="shared" si="5"/>
        <v>0</v>
      </c>
      <c r="J36" s="29" t="s">
        <v>90</v>
      </c>
    </row>
    <row r="37" spans="2:10" ht="15.75" thickTop="1">
      <c r="B37" s="24" t="s">
        <v>0</v>
      </c>
      <c r="C37" s="20">
        <f>C28+C36</f>
        <v>0</v>
      </c>
      <c r="D37" s="20">
        <f>D28+D36</f>
        <v>0</v>
      </c>
      <c r="E37" s="20">
        <f>E28+E36</f>
        <v>0</v>
      </c>
      <c r="F37" s="20">
        <f>F28+F36</f>
        <v>0</v>
      </c>
      <c r="G37" s="20">
        <f>G28+G36</f>
        <v>0</v>
      </c>
      <c r="H37" s="20">
        <f>H36+H28</f>
        <v>0</v>
      </c>
      <c r="J37" s="52" t="s">
        <v>91</v>
      </c>
    </row>
    <row r="38" spans="1:10" ht="15.75">
      <c r="A38" s="41" t="s">
        <v>133</v>
      </c>
      <c r="B38" s="24"/>
      <c r="C38" s="40"/>
      <c r="D38" s="40"/>
      <c r="E38" s="40"/>
      <c r="F38" s="40"/>
      <c r="G38" s="40"/>
      <c r="H38" s="40"/>
      <c r="J38" s="52" t="s">
        <v>92</v>
      </c>
    </row>
    <row r="39" spans="1:10" ht="12.75">
      <c r="A39" s="27" t="s">
        <v>45</v>
      </c>
      <c r="B39" s="30">
        <v>6430</v>
      </c>
      <c r="C39" s="22"/>
      <c r="D39" s="22">
        <f aca="true" t="shared" si="6" ref="D39:G41">C39*(1+Cost_of_Living_Adjustment)</f>
        <v>0</v>
      </c>
      <c r="E39" s="22">
        <f t="shared" si="6"/>
        <v>0</v>
      </c>
      <c r="F39" s="22">
        <f t="shared" si="6"/>
        <v>0</v>
      </c>
      <c r="G39" s="22">
        <f t="shared" si="6"/>
        <v>0</v>
      </c>
      <c r="H39" s="22">
        <f aca="true" t="shared" si="7" ref="H39:H61">SUM(C39:G39)</f>
        <v>0</v>
      </c>
      <c r="J39" s="52" t="s">
        <v>122</v>
      </c>
    </row>
    <row r="40" spans="1:10" ht="12.75">
      <c r="A40" s="27" t="s">
        <v>68</v>
      </c>
      <c r="B40" s="30">
        <v>6520</v>
      </c>
      <c r="C40" s="22"/>
      <c r="D40" s="22">
        <f t="shared" si="6"/>
        <v>0</v>
      </c>
      <c r="E40" s="22">
        <f t="shared" si="6"/>
        <v>0</v>
      </c>
      <c r="F40" s="22">
        <f t="shared" si="6"/>
        <v>0</v>
      </c>
      <c r="G40" s="22">
        <f t="shared" si="6"/>
        <v>0</v>
      </c>
      <c r="H40" s="22">
        <f t="shared" si="7"/>
        <v>0</v>
      </c>
      <c r="J40" s="69"/>
    </row>
    <row r="41" spans="1:10" ht="12.75">
      <c r="A41" s="32" t="s">
        <v>51</v>
      </c>
      <c r="B41" s="30">
        <v>6600</v>
      </c>
      <c r="C41" s="22"/>
      <c r="D41" s="22">
        <f t="shared" si="6"/>
        <v>0</v>
      </c>
      <c r="E41" s="22">
        <f t="shared" si="6"/>
        <v>0</v>
      </c>
      <c r="F41" s="22">
        <f t="shared" si="6"/>
        <v>0</v>
      </c>
      <c r="G41" s="22">
        <f t="shared" si="6"/>
        <v>0</v>
      </c>
      <c r="H41" s="22">
        <f t="shared" si="7"/>
        <v>0</v>
      </c>
      <c r="J41" s="69"/>
    </row>
    <row r="42" spans="1:21" s="8" customFormat="1" ht="12.75">
      <c r="A42" s="32" t="s">
        <v>53</v>
      </c>
      <c r="B42" s="30">
        <v>6710</v>
      </c>
      <c r="C42" s="22"/>
      <c r="D42" s="22"/>
      <c r="E42" s="22"/>
      <c r="F42" s="22"/>
      <c r="G42" s="22"/>
      <c r="H42" s="22">
        <f t="shared" si="7"/>
        <v>0</v>
      </c>
      <c r="I42" s="29"/>
      <c r="J42" s="29"/>
      <c r="K42" s="29"/>
      <c r="L42" s="29"/>
      <c r="M42" s="29"/>
      <c r="N42" s="29"/>
      <c r="O42" s="29"/>
      <c r="P42" s="29"/>
      <c r="Q42" s="29"/>
      <c r="R42" s="29"/>
      <c r="S42" s="29"/>
      <c r="T42" s="29"/>
      <c r="U42" s="29"/>
    </row>
    <row r="43" spans="1:15" s="8" customFormat="1" ht="12.75">
      <c r="A43" s="32" t="s">
        <v>54</v>
      </c>
      <c r="B43" s="30">
        <v>6750</v>
      </c>
      <c r="C43" s="22"/>
      <c r="D43" s="22"/>
      <c r="E43" s="22"/>
      <c r="F43" s="22"/>
      <c r="G43" s="22"/>
      <c r="H43" s="22">
        <f t="shared" si="7"/>
        <v>0</v>
      </c>
      <c r="I43" s="29"/>
      <c r="J43" s="29"/>
      <c r="K43" s="29"/>
      <c r="L43" s="29"/>
      <c r="M43" s="29"/>
      <c r="N43" s="29"/>
      <c r="O43" s="29"/>
    </row>
    <row r="44" spans="1:21" ht="12.75">
      <c r="A44" s="32" t="s">
        <v>57</v>
      </c>
      <c r="B44" s="30" t="s">
        <v>52</v>
      </c>
      <c r="C44" s="22"/>
      <c r="D44" s="22">
        <f>C44*(1+Cost_of_Living_Adjustment)</f>
        <v>0</v>
      </c>
      <c r="E44" s="22">
        <f>D44*(1+Cost_of_Living_Adjustment)</f>
        <v>0</v>
      </c>
      <c r="F44" s="22">
        <f>E44*(1+Cost_of_Living_Adjustment)</f>
        <v>0</v>
      </c>
      <c r="G44" s="22">
        <f>F44*(1+Cost_of_Living_Adjustment)</f>
        <v>0</v>
      </c>
      <c r="H44" s="22">
        <f t="shared" si="7"/>
        <v>0</v>
      </c>
      <c r="J44" s="9"/>
      <c r="K44" s="8"/>
      <c r="L44" s="8"/>
      <c r="M44" s="8"/>
      <c r="N44" s="8"/>
      <c r="O44" s="8"/>
      <c r="P44" s="8"/>
      <c r="Q44" s="8"/>
      <c r="R44" s="8"/>
      <c r="S44" s="8"/>
      <c r="T44" s="8"/>
      <c r="U44" s="8"/>
    </row>
    <row r="45" spans="1:15" ht="12.75">
      <c r="A45" s="32" t="s">
        <v>60</v>
      </c>
      <c r="B45" s="30">
        <v>6804</v>
      </c>
      <c r="C45" s="22"/>
      <c r="D45" s="22"/>
      <c r="E45" s="22"/>
      <c r="F45" s="22"/>
      <c r="G45" s="22"/>
      <c r="H45" s="22">
        <f t="shared" si="7"/>
        <v>0</v>
      </c>
      <c r="J45" s="9"/>
      <c r="K45" s="8"/>
      <c r="L45" s="8"/>
      <c r="M45" s="8"/>
      <c r="N45" s="8"/>
      <c r="O45" s="8"/>
    </row>
    <row r="46" spans="1:8" ht="12.75">
      <c r="A46" s="32" t="s">
        <v>61</v>
      </c>
      <c r="B46" s="30">
        <v>6812</v>
      </c>
      <c r="C46" s="22"/>
      <c r="D46" s="22"/>
      <c r="E46" s="22"/>
      <c r="F46" s="22"/>
      <c r="G46" s="22"/>
      <c r="H46" s="22">
        <f t="shared" si="7"/>
        <v>0</v>
      </c>
    </row>
    <row r="47" spans="1:8" ht="12.75">
      <c r="A47" s="32" t="s">
        <v>62</v>
      </c>
      <c r="B47" s="30">
        <v>6814</v>
      </c>
      <c r="C47" s="22"/>
      <c r="D47" s="22"/>
      <c r="E47" s="22"/>
      <c r="F47" s="22"/>
      <c r="G47" s="22"/>
      <c r="H47" s="22">
        <f t="shared" si="7"/>
        <v>0</v>
      </c>
    </row>
    <row r="48" spans="1:8" ht="12.75">
      <c r="A48" s="32" t="s">
        <v>4</v>
      </c>
      <c r="B48" s="30">
        <v>7650</v>
      </c>
      <c r="C48" s="22"/>
      <c r="D48" s="22">
        <f aca="true" t="shared" si="8" ref="D48:G49">C48*(1+Cost_of_Living_Adjustment)</f>
        <v>0</v>
      </c>
      <c r="E48" s="22">
        <f t="shared" si="8"/>
        <v>0</v>
      </c>
      <c r="F48" s="22">
        <f t="shared" si="8"/>
        <v>0</v>
      </c>
      <c r="G48" s="22">
        <f t="shared" si="8"/>
        <v>0</v>
      </c>
      <c r="H48" s="22">
        <f t="shared" si="7"/>
        <v>0</v>
      </c>
    </row>
    <row r="49" spans="1:8" ht="12.75">
      <c r="A49" s="32" t="s">
        <v>7</v>
      </c>
      <c r="B49" s="30">
        <v>7670</v>
      </c>
      <c r="C49" s="22"/>
      <c r="D49" s="22">
        <f t="shared" si="8"/>
        <v>0</v>
      </c>
      <c r="E49" s="22">
        <f t="shared" si="8"/>
        <v>0</v>
      </c>
      <c r="F49" s="22">
        <f t="shared" si="8"/>
        <v>0</v>
      </c>
      <c r="G49" s="22">
        <f t="shared" si="8"/>
        <v>0</v>
      </c>
      <c r="H49" s="22">
        <f t="shared" si="7"/>
        <v>0</v>
      </c>
    </row>
    <row r="50" spans="1:8" ht="12.75">
      <c r="A50" s="32" t="s">
        <v>67</v>
      </c>
      <c r="B50" s="30">
        <v>7940</v>
      </c>
      <c r="C50" s="22"/>
      <c r="D50" s="22">
        <f aca="true" t="shared" si="9" ref="D50:E58">C50*(1+Cost_of_Living_Adjustment)</f>
        <v>0</v>
      </c>
      <c r="E50" s="22">
        <f t="shared" si="9"/>
        <v>0</v>
      </c>
      <c r="F50" s="22">
        <v>0</v>
      </c>
      <c r="G50" s="22">
        <v>0</v>
      </c>
      <c r="H50" s="22">
        <f t="shared" si="7"/>
        <v>0</v>
      </c>
    </row>
    <row r="51" spans="1:8" ht="12.75">
      <c r="A51" s="32" t="s">
        <v>71</v>
      </c>
      <c r="B51" s="30">
        <v>7960</v>
      </c>
      <c r="C51" s="22"/>
      <c r="D51" s="22">
        <f t="shared" si="9"/>
        <v>0</v>
      </c>
      <c r="E51" s="22">
        <f t="shared" si="9"/>
        <v>0</v>
      </c>
      <c r="F51" s="22">
        <f aca="true" t="shared" si="10" ref="F51:G58">E51*(1+Cost_of_Living_Adjustment)</f>
        <v>0</v>
      </c>
      <c r="G51" s="22">
        <f t="shared" si="10"/>
        <v>0</v>
      </c>
      <c r="H51" s="22">
        <f t="shared" si="7"/>
        <v>0</v>
      </c>
    </row>
    <row r="52" spans="1:8" ht="12.75">
      <c r="A52" s="32" t="s">
        <v>72</v>
      </c>
      <c r="B52" s="30">
        <v>7980</v>
      </c>
      <c r="C52" s="22"/>
      <c r="D52" s="22">
        <f t="shared" si="9"/>
        <v>0</v>
      </c>
      <c r="E52" s="22">
        <f t="shared" si="9"/>
        <v>0</v>
      </c>
      <c r="F52" s="22">
        <f t="shared" si="10"/>
        <v>0</v>
      </c>
      <c r="G52" s="22">
        <f t="shared" si="10"/>
        <v>0</v>
      </c>
      <c r="H52" s="22">
        <f t="shared" si="7"/>
        <v>0</v>
      </c>
    </row>
    <row r="53" spans="1:8" ht="12.75">
      <c r="A53" s="32" t="s">
        <v>69</v>
      </c>
      <c r="B53" s="30">
        <v>8030</v>
      </c>
      <c r="C53" s="22"/>
      <c r="D53" s="22">
        <f t="shared" si="9"/>
        <v>0</v>
      </c>
      <c r="E53" s="22">
        <f t="shared" si="9"/>
        <v>0</v>
      </c>
      <c r="F53" s="22">
        <f t="shared" si="10"/>
        <v>0</v>
      </c>
      <c r="G53" s="22">
        <f t="shared" si="10"/>
        <v>0</v>
      </c>
      <c r="H53" s="22">
        <f t="shared" si="7"/>
        <v>0</v>
      </c>
    </row>
    <row r="54" spans="1:8" ht="12.75">
      <c r="A54" s="32" t="s">
        <v>70</v>
      </c>
      <c r="B54" s="30">
        <v>8090</v>
      </c>
      <c r="C54" s="22"/>
      <c r="D54" s="22">
        <f t="shared" si="9"/>
        <v>0</v>
      </c>
      <c r="E54" s="22">
        <f t="shared" si="9"/>
        <v>0</v>
      </c>
      <c r="F54" s="22">
        <f t="shared" si="10"/>
        <v>0</v>
      </c>
      <c r="G54" s="22">
        <f t="shared" si="10"/>
        <v>0</v>
      </c>
      <c r="H54" s="22">
        <f t="shared" si="7"/>
        <v>0</v>
      </c>
    </row>
    <row r="55" spans="1:8" ht="12.75">
      <c r="A55" s="32" t="s">
        <v>59</v>
      </c>
      <c r="B55" s="30">
        <v>8260</v>
      </c>
      <c r="C55" s="22"/>
      <c r="D55" s="22">
        <f t="shared" si="9"/>
        <v>0</v>
      </c>
      <c r="E55" s="22">
        <f t="shared" si="9"/>
        <v>0</v>
      </c>
      <c r="F55" s="22">
        <f t="shared" si="10"/>
        <v>0</v>
      </c>
      <c r="G55" s="22">
        <f t="shared" si="10"/>
        <v>0</v>
      </c>
      <c r="H55" s="22">
        <f t="shared" si="7"/>
        <v>0</v>
      </c>
    </row>
    <row r="56" spans="1:8" ht="12.75">
      <c r="A56" s="32" t="s">
        <v>3</v>
      </c>
      <c r="B56" s="30">
        <v>8512</v>
      </c>
      <c r="C56" s="22"/>
      <c r="D56" s="22">
        <f t="shared" si="9"/>
        <v>0</v>
      </c>
      <c r="E56" s="22">
        <f t="shared" si="9"/>
        <v>0</v>
      </c>
      <c r="F56" s="22">
        <f t="shared" si="10"/>
        <v>0</v>
      </c>
      <c r="G56" s="22">
        <f t="shared" si="10"/>
        <v>0</v>
      </c>
      <c r="H56" s="22">
        <f t="shared" si="7"/>
        <v>0</v>
      </c>
    </row>
    <row r="57" spans="1:21" s="7" customFormat="1" ht="12.75">
      <c r="A57" s="32" t="s">
        <v>9</v>
      </c>
      <c r="B57" s="30">
        <v>8551</v>
      </c>
      <c r="C57" s="22"/>
      <c r="D57" s="22">
        <f t="shared" si="9"/>
        <v>0</v>
      </c>
      <c r="E57" s="22">
        <f t="shared" si="9"/>
        <v>0</v>
      </c>
      <c r="F57" s="22">
        <f t="shared" si="10"/>
        <v>0</v>
      </c>
      <c r="G57" s="22">
        <f t="shared" si="10"/>
        <v>0</v>
      </c>
      <c r="H57" s="22">
        <f t="shared" si="7"/>
        <v>0</v>
      </c>
      <c r="I57" s="29"/>
      <c r="J57" s="29"/>
      <c r="K57" s="29"/>
      <c r="L57" s="29"/>
      <c r="M57" s="29"/>
      <c r="N57" s="29"/>
      <c r="O57" s="29"/>
      <c r="P57" s="29"/>
      <c r="Q57" s="29"/>
      <c r="R57" s="29"/>
      <c r="S57" s="29"/>
      <c r="T57" s="29"/>
      <c r="U57" s="29"/>
    </row>
    <row r="58" spans="1:21" s="26" customFormat="1" ht="15.75">
      <c r="A58" s="32" t="s">
        <v>16</v>
      </c>
      <c r="B58" s="30">
        <v>8553</v>
      </c>
      <c r="C58" s="22"/>
      <c r="D58" s="22">
        <f t="shared" si="9"/>
        <v>0</v>
      </c>
      <c r="E58" s="22">
        <f t="shared" si="9"/>
        <v>0</v>
      </c>
      <c r="F58" s="22">
        <f t="shared" si="10"/>
        <v>0</v>
      </c>
      <c r="G58" s="22">
        <f t="shared" si="10"/>
        <v>0</v>
      </c>
      <c r="H58" s="22">
        <f t="shared" si="7"/>
        <v>0</v>
      </c>
      <c r="I58" s="7"/>
      <c r="P58" s="7"/>
      <c r="Q58" s="7"/>
      <c r="R58" s="7"/>
      <c r="S58" s="7"/>
      <c r="T58" s="7"/>
      <c r="U58" s="7"/>
    </row>
    <row r="59" spans="1:9" s="26" customFormat="1" ht="15.75">
      <c r="A59" s="32" t="s">
        <v>6</v>
      </c>
      <c r="B59" s="30">
        <v>8554</v>
      </c>
      <c r="C59" s="22"/>
      <c r="D59" s="22"/>
      <c r="E59" s="22"/>
      <c r="F59" s="22"/>
      <c r="G59" s="22"/>
      <c r="H59" s="22">
        <f t="shared" si="7"/>
        <v>0</v>
      </c>
      <c r="I59" s="7"/>
    </row>
    <row r="60" spans="1:21" s="18" customFormat="1" ht="15.75">
      <c r="A60" s="32" t="s">
        <v>58</v>
      </c>
      <c r="B60" s="30">
        <v>8641</v>
      </c>
      <c r="C60" s="22"/>
      <c r="D60" s="22">
        <f aca="true" t="shared" si="11" ref="D60:G61">C60*(1+Cost_of_Living_Adjustment)</f>
        <v>0</v>
      </c>
      <c r="E60" s="22">
        <f t="shared" si="11"/>
        <v>0</v>
      </c>
      <c r="F60" s="22">
        <f t="shared" si="11"/>
        <v>0</v>
      </c>
      <c r="G60" s="22">
        <f t="shared" si="11"/>
        <v>0</v>
      </c>
      <c r="H60" s="22">
        <f t="shared" si="7"/>
        <v>0</v>
      </c>
      <c r="I60" s="7"/>
      <c r="J60" s="26"/>
      <c r="K60" s="26"/>
      <c r="L60" s="26"/>
      <c r="M60" s="26"/>
      <c r="N60" s="26"/>
      <c r="O60" s="26"/>
      <c r="P60" s="26"/>
      <c r="Q60" s="26"/>
      <c r="R60" s="26"/>
      <c r="S60" s="26"/>
      <c r="T60" s="26"/>
      <c r="U60" s="26"/>
    </row>
    <row r="61" spans="1:16" s="18" customFormat="1" ht="15.75" thickBot="1">
      <c r="A61" s="32" t="s">
        <v>73</v>
      </c>
      <c r="B61" s="30">
        <v>8700</v>
      </c>
      <c r="C61" s="22"/>
      <c r="D61" s="22">
        <f t="shared" si="11"/>
        <v>0</v>
      </c>
      <c r="E61" s="22">
        <f t="shared" si="11"/>
        <v>0</v>
      </c>
      <c r="F61" s="22">
        <f t="shared" si="11"/>
        <v>0</v>
      </c>
      <c r="G61" s="22">
        <f t="shared" si="11"/>
        <v>0</v>
      </c>
      <c r="H61" s="22">
        <f t="shared" si="7"/>
        <v>0</v>
      </c>
      <c r="I61" s="21"/>
      <c r="J61" s="66" t="s">
        <v>143</v>
      </c>
      <c r="K61" s="52"/>
      <c r="L61" s="52"/>
      <c r="M61" s="52"/>
      <c r="N61" s="52"/>
      <c r="O61" s="52"/>
      <c r="P61" s="52"/>
    </row>
    <row r="62" spans="2:16" s="18" customFormat="1" ht="15.75" thickTop="1">
      <c r="B62" s="24" t="s">
        <v>94</v>
      </c>
      <c r="C62" s="20">
        <f aca="true" t="shared" si="12" ref="C62:H62">SUM(C39:C61)</f>
        <v>0</v>
      </c>
      <c r="D62" s="20">
        <f t="shared" si="12"/>
        <v>0</v>
      </c>
      <c r="E62" s="20">
        <f t="shared" si="12"/>
        <v>0</v>
      </c>
      <c r="F62" s="20">
        <f t="shared" si="12"/>
        <v>0</v>
      </c>
      <c r="G62" s="20">
        <f t="shared" si="12"/>
        <v>0</v>
      </c>
      <c r="H62" s="20">
        <f t="shared" si="12"/>
        <v>0</v>
      </c>
      <c r="I62" s="21"/>
      <c r="J62" s="66" t="s">
        <v>144</v>
      </c>
      <c r="K62" s="51" t="s">
        <v>20</v>
      </c>
      <c r="L62" s="51" t="s">
        <v>24</v>
      </c>
      <c r="M62" s="51" t="s">
        <v>29</v>
      </c>
      <c r="N62" s="51" t="s">
        <v>119</v>
      </c>
      <c r="O62" s="51" t="s">
        <v>151</v>
      </c>
      <c r="P62" s="51" t="s">
        <v>180</v>
      </c>
    </row>
    <row r="63" spans="1:16" s="18" customFormat="1" ht="15.75" thickBot="1">
      <c r="A63" s="32"/>
      <c r="B63" s="30"/>
      <c r="C63" s="22"/>
      <c r="D63" s="22"/>
      <c r="E63" s="22"/>
      <c r="F63" s="22"/>
      <c r="G63" s="22"/>
      <c r="H63" s="22"/>
      <c r="I63" s="21"/>
      <c r="J63" s="12" t="s">
        <v>11</v>
      </c>
      <c r="K63" s="13">
        <v>40725</v>
      </c>
      <c r="L63" s="13">
        <v>41091</v>
      </c>
      <c r="M63" s="13">
        <v>41456</v>
      </c>
      <c r="N63" s="13">
        <v>41821</v>
      </c>
      <c r="O63" s="13">
        <v>42186</v>
      </c>
      <c r="P63" s="13">
        <v>42552</v>
      </c>
    </row>
    <row r="64" spans="2:16" s="18" customFormat="1" ht="15.75" thickTop="1">
      <c r="B64" s="24" t="s">
        <v>93</v>
      </c>
      <c r="C64" s="20">
        <f aca="true" t="shared" si="13" ref="C64:H64">C37+C62</f>
        <v>0</v>
      </c>
      <c r="D64" s="20">
        <f t="shared" si="13"/>
        <v>0</v>
      </c>
      <c r="E64" s="20">
        <f t="shared" si="13"/>
        <v>0</v>
      </c>
      <c r="F64" s="20">
        <f t="shared" si="13"/>
        <v>0</v>
      </c>
      <c r="G64" s="20">
        <f t="shared" si="13"/>
        <v>0</v>
      </c>
      <c r="H64" s="20">
        <f t="shared" si="13"/>
        <v>0</v>
      </c>
      <c r="I64" s="21"/>
      <c r="J64" s="14" t="s">
        <v>12</v>
      </c>
      <c r="K64" s="15">
        <v>41090</v>
      </c>
      <c r="L64" s="15">
        <v>41455</v>
      </c>
      <c r="M64" s="15">
        <v>41820</v>
      </c>
      <c r="N64" s="15">
        <v>42185</v>
      </c>
      <c r="O64" s="15">
        <v>42551</v>
      </c>
      <c r="P64" s="15">
        <v>42916</v>
      </c>
    </row>
    <row r="65" spans="2:16" s="18" customFormat="1" ht="15">
      <c r="B65" s="25" t="s">
        <v>79</v>
      </c>
      <c r="C65" s="2">
        <f aca="true" t="shared" si="14" ref="C65:H65">C64-C39-C45-C46-C47</f>
        <v>0</v>
      </c>
      <c r="D65" s="2">
        <f t="shared" si="14"/>
        <v>0</v>
      </c>
      <c r="E65" s="2">
        <f t="shared" si="14"/>
        <v>0</v>
      </c>
      <c r="F65" s="2">
        <f t="shared" si="14"/>
        <v>0</v>
      </c>
      <c r="G65" s="2">
        <f t="shared" si="14"/>
        <v>0</v>
      </c>
      <c r="H65" s="2">
        <f t="shared" si="14"/>
        <v>0</v>
      </c>
      <c r="I65" s="17"/>
      <c r="J65" s="14"/>
      <c r="K65" s="15"/>
      <c r="L65" s="15"/>
      <c r="M65" s="15"/>
      <c r="N65" s="15"/>
      <c r="O65" s="15"/>
      <c r="P65" s="15"/>
    </row>
    <row r="66" spans="1:21" ht="16.5" thickBot="1">
      <c r="A66" s="24" t="s">
        <v>142</v>
      </c>
      <c r="B66" s="19">
        <v>8400</v>
      </c>
      <c r="C66" s="98">
        <f>(C65*K66*NoMosEarliestHUFY/12)+(C65*L66*NoMosSecondHUFY/12)</f>
        <v>0</v>
      </c>
      <c r="D66" s="98">
        <f>(D65*L66*NoMosEarliestHUFY/12)+(D65*M66*NoMosSecondHUFY/12)</f>
        <v>0</v>
      </c>
      <c r="E66" s="98">
        <f>(E65*M66*NoMosEarliestHUFY/12)+(E65*N66*NoMosSecondHUFY/12)</f>
        <v>0</v>
      </c>
      <c r="F66" s="98">
        <f>(F65*N66*NoMosEarliestHUFY/12)+(F65*O66*NoMosSecondHUFY/12)</f>
        <v>0</v>
      </c>
      <c r="G66" s="98">
        <f>(G65*O66*NoMosEarliestHUFY/12)+(G65*P66*NoMosSecondHUFY/12)</f>
        <v>0</v>
      </c>
      <c r="H66" s="98">
        <f>SUM(C66:G66)</f>
        <v>0</v>
      </c>
      <c r="I66" s="18"/>
      <c r="J66" s="16" t="s">
        <v>47</v>
      </c>
      <c r="K66" s="58">
        <v>0.69</v>
      </c>
      <c r="L66" s="58">
        <v>0.69</v>
      </c>
      <c r="M66" s="58">
        <v>0.69</v>
      </c>
      <c r="N66" s="58">
        <v>0.69</v>
      </c>
      <c r="O66" s="58">
        <v>0.69</v>
      </c>
      <c r="P66" s="58">
        <v>0.69</v>
      </c>
      <c r="Q66" s="18"/>
      <c r="R66" s="18"/>
      <c r="S66" s="18"/>
      <c r="T66" s="18"/>
      <c r="U66" s="18"/>
    </row>
    <row r="67" spans="1:16" ht="15.75" thickTop="1">
      <c r="A67" s="18"/>
      <c r="B67" s="24" t="s">
        <v>5</v>
      </c>
      <c r="C67" s="20">
        <f aca="true" t="shared" si="15" ref="C67:H67">C66+C64</f>
        <v>0</v>
      </c>
      <c r="D67" s="20">
        <f t="shared" si="15"/>
        <v>0</v>
      </c>
      <c r="E67" s="20">
        <f t="shared" si="15"/>
        <v>0</v>
      </c>
      <c r="F67" s="20">
        <f t="shared" si="15"/>
        <v>0</v>
      </c>
      <c r="G67" s="20">
        <f t="shared" si="15"/>
        <v>0</v>
      </c>
      <c r="H67" s="20">
        <f t="shared" si="15"/>
        <v>0</v>
      </c>
      <c r="I67" s="23"/>
      <c r="J67" s="16" t="s">
        <v>34</v>
      </c>
      <c r="K67" s="58">
        <v>0.34</v>
      </c>
      <c r="L67" s="58">
        <v>0.34</v>
      </c>
      <c r="M67" s="58">
        <v>0.34</v>
      </c>
      <c r="N67" s="58">
        <v>0.34</v>
      </c>
      <c r="O67" s="58">
        <v>0.34</v>
      </c>
      <c r="P67" s="58">
        <v>0.34</v>
      </c>
    </row>
    <row r="68" spans="2:16" ht="12.75">
      <c r="B68" s="32" t="s">
        <v>27</v>
      </c>
      <c r="C68" s="22"/>
      <c r="D68" s="22"/>
      <c r="E68" s="22"/>
      <c r="F68" s="22"/>
      <c r="G68" s="22"/>
      <c r="H68" s="101">
        <f>SUM(C68:G68)</f>
        <v>0</v>
      </c>
      <c r="J68" s="16" t="s">
        <v>48</v>
      </c>
      <c r="K68" s="58">
        <v>0.26</v>
      </c>
      <c r="L68" s="58">
        <v>0.26</v>
      </c>
      <c r="M68" s="58">
        <v>0.26</v>
      </c>
      <c r="N68" s="58">
        <v>0.26</v>
      </c>
      <c r="O68" s="58">
        <v>0.26</v>
      </c>
      <c r="P68" s="58">
        <v>0.26</v>
      </c>
    </row>
    <row r="69" spans="2:16" ht="12.75">
      <c r="B69" s="32" t="s">
        <v>15</v>
      </c>
      <c r="C69" s="38">
        <f>C68-C67</f>
        <v>0</v>
      </c>
      <c r="D69" s="38">
        <f>D68-D67</f>
        <v>0</v>
      </c>
      <c r="E69" s="38">
        <f>E68-E67</f>
        <v>0</v>
      </c>
      <c r="F69" s="38">
        <f>F68-F67</f>
        <v>0</v>
      </c>
      <c r="G69" s="38">
        <f>G68-G67</f>
        <v>0</v>
      </c>
      <c r="H69" s="100">
        <f>SUM(C69:G69)</f>
        <v>0</v>
      </c>
      <c r="J69" s="16" t="s">
        <v>49</v>
      </c>
      <c r="K69" s="59" t="s">
        <v>82</v>
      </c>
      <c r="L69" s="59" t="s">
        <v>82</v>
      </c>
      <c r="M69" s="59" t="s">
        <v>82</v>
      </c>
      <c r="N69" s="59" t="s">
        <v>82</v>
      </c>
      <c r="O69" s="59" t="s">
        <v>82</v>
      </c>
      <c r="P69" s="59" t="s">
        <v>82</v>
      </c>
    </row>
    <row r="70" spans="2:8" ht="12.75">
      <c r="B70" s="32" t="s">
        <v>50</v>
      </c>
      <c r="C70" s="22">
        <f>C69/(1+(K65*NoMosEarliestHUFY/12)+(L65*NoMosSecondHUFY/12))</f>
        <v>0</v>
      </c>
      <c r="D70" s="22">
        <f>D69/(1+(L65*NoMosEarliestHUFY/12)+(M65*NoMosSecondHUFY/12))</f>
        <v>0</v>
      </c>
      <c r="E70" s="22">
        <f>E69/(1+(M65*NoMosEarliestHUFY/12)+(N65*NoMosSecondHUFY/12))</f>
        <v>0</v>
      </c>
      <c r="F70" s="22">
        <f>F69/(1+(N65*NoMosEarliestHUFY/12)+(O65*NoMosSecondHUFY/12))</f>
        <v>0</v>
      </c>
      <c r="G70" s="22">
        <f>G69/(1+(O65*NoMosEarliestHUFY/12)+(P65*NoMosSecondHUFY/12))</f>
        <v>0</v>
      </c>
      <c r="H70" s="101">
        <f>SUM(C70:G70)</f>
        <v>0</v>
      </c>
    </row>
    <row r="71" ht="12.75">
      <c r="B71" s="32"/>
    </row>
    <row r="72" ht="12.75">
      <c r="A72" s="29" t="s">
        <v>8</v>
      </c>
    </row>
    <row r="73" ht="12.75"/>
    <row r="74" ht="12.75"/>
    <row r="75" ht="12.75"/>
    <row r="76" ht="12.75"/>
    <row r="77" ht="12.75"/>
  </sheetData>
  <sheetProtection/>
  <mergeCells count="1">
    <mergeCell ref="K24:P24"/>
  </mergeCells>
  <printOptions gridLines="1" horizontalCentered="1" verticalCentered="1"/>
  <pageMargins left="0.51" right="0.46" top="0.5" bottom="0.5" header="0.5" footer="0.5"/>
  <pageSetup fitToWidth="2" horizontalDpi="600" verticalDpi="600" orientation="portrait" scale="67" r:id="rId3"/>
  <colBreaks count="1" manualBreakCount="1">
    <brk id="8" max="69" man="1"/>
  </colBreaks>
  <ignoredErrors>
    <ignoredError sqref="H42:H43 H45:H47 H59" formulaRange="1"/>
  </ignoredError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zoomScale="75" zoomScaleNormal="75" zoomScalePageLayoutView="0" workbookViewId="0" topLeftCell="A1">
      <selection activeCell="I30" sqref="I30"/>
    </sheetView>
  </sheetViews>
  <sheetFormatPr defaultColWidth="8.7109375" defaultRowHeight="12.75"/>
  <cols>
    <col min="1" max="1" width="43.8515625" style="29" customWidth="1"/>
    <col min="2" max="2" width="15.00390625" style="29" customWidth="1"/>
    <col min="3" max="3" width="12.28125" style="29" bestFit="1" customWidth="1"/>
    <col min="4" max="7" width="10.57421875" style="29" bestFit="1" customWidth="1"/>
    <col min="8" max="8" width="10.57421875" style="29" customWidth="1"/>
    <col min="9" max="9" width="12.8515625" style="29" customWidth="1"/>
    <col min="10" max="10" width="2.28125" style="29" customWidth="1"/>
    <col min="11" max="11" width="28.421875" style="69" customWidth="1"/>
    <col min="12" max="16" width="8.140625" style="69" bestFit="1" customWidth="1"/>
    <col min="17" max="18" width="8.7109375" style="69" customWidth="1"/>
    <col min="19" max="16384" width="8.7109375" style="29" customWidth="1"/>
  </cols>
  <sheetData>
    <row r="1" spans="1:18" s="3" customFormat="1" ht="23.25">
      <c r="A1" s="44" t="s">
        <v>136</v>
      </c>
      <c r="I1" s="43"/>
      <c r="K1" s="69"/>
      <c r="L1" s="69"/>
      <c r="M1" s="69"/>
      <c r="N1" s="69"/>
      <c r="O1" s="69"/>
      <c r="P1" s="69"/>
      <c r="Q1" s="69"/>
      <c r="R1" s="69"/>
    </row>
    <row r="2" ht="12.75"/>
    <row r="3" spans="1:2" ht="18">
      <c r="A3" s="4" t="s">
        <v>14</v>
      </c>
      <c r="B3" s="33">
        <f>'Main+Summary'!B3</f>
        <v>0</v>
      </c>
    </row>
    <row r="4" spans="1:2" ht="17.25" customHeight="1">
      <c r="A4" s="4" t="s">
        <v>22</v>
      </c>
      <c r="B4" s="33">
        <f>'Main+Summary'!B4</f>
        <v>0</v>
      </c>
    </row>
    <row r="5" spans="1:9" ht="18">
      <c r="A5" s="4" t="s">
        <v>37</v>
      </c>
      <c r="B5" s="33" t="str">
        <f>'Main+Summary'!B5</f>
        <v>Needed in order to find proposal instructions.</v>
      </c>
      <c r="C5" s="5"/>
      <c r="D5" s="5"/>
      <c r="E5" s="5"/>
      <c r="F5" s="5"/>
      <c r="G5" s="5"/>
      <c r="H5" s="5"/>
      <c r="I5" s="5"/>
    </row>
    <row r="6" spans="1:2" ht="18">
      <c r="A6" s="4" t="s">
        <v>23</v>
      </c>
      <c r="B6" s="34" t="str">
        <f>'Main+Summary'!B6</f>
        <v>TBD</v>
      </c>
    </row>
    <row r="7" spans="1:2" ht="18">
      <c r="A7" s="4" t="s">
        <v>35</v>
      </c>
      <c r="B7" s="34" t="str">
        <f>'Main+Summary'!B7</f>
        <v>10/1/11-9/30/16</v>
      </c>
    </row>
    <row r="8" spans="1:2" ht="18">
      <c r="A8" s="4"/>
      <c r="B8" s="34"/>
    </row>
    <row r="9" ht="12.75">
      <c r="A9" s="7"/>
    </row>
    <row r="10" ht="12.75"/>
    <row r="11" ht="12.75">
      <c r="A11" s="7"/>
    </row>
    <row r="12" ht="12.75"/>
    <row r="13" ht="12.75">
      <c r="A13" s="35"/>
    </row>
    <row r="14" spans="1:18" ht="15">
      <c r="A14" s="89" t="s">
        <v>154</v>
      </c>
      <c r="B14" s="81" t="s">
        <v>161</v>
      </c>
      <c r="C14" s="51" t="s">
        <v>30</v>
      </c>
      <c r="D14" s="51" t="s">
        <v>31</v>
      </c>
      <c r="E14" s="51" t="s">
        <v>32</v>
      </c>
      <c r="F14" s="51" t="s">
        <v>33</v>
      </c>
      <c r="G14" s="51" t="s">
        <v>118</v>
      </c>
      <c r="H14" s="95" t="s">
        <v>150</v>
      </c>
      <c r="K14" s="29"/>
      <c r="L14" s="29"/>
      <c r="M14" s="29"/>
      <c r="N14" s="29"/>
      <c r="O14" s="29"/>
      <c r="P14" s="29"/>
      <c r="Q14" s="29"/>
      <c r="R14" s="29"/>
    </row>
    <row r="15" spans="1:18" ht="15">
      <c r="A15" s="82" t="s">
        <v>162</v>
      </c>
      <c r="B15" s="78" t="s">
        <v>152</v>
      </c>
      <c r="C15" s="91">
        <f>'Main+Summary'!C18</f>
        <v>40817</v>
      </c>
      <c r="D15" s="91">
        <f>'Main+Summary'!D18</f>
        <v>41183</v>
      </c>
      <c r="E15" s="91">
        <f>'Main+Summary'!E18</f>
        <v>41548</v>
      </c>
      <c r="F15" s="91">
        <f>'Main+Summary'!F18</f>
        <v>41913</v>
      </c>
      <c r="G15" s="91">
        <f>'Main+Summary'!G18</f>
        <v>42278</v>
      </c>
      <c r="H15" s="91" t="e">
        <f>'Main+Summary'!#REF!</f>
        <v>#REF!</v>
      </c>
      <c r="I15" s="6"/>
      <c r="K15" s="1"/>
      <c r="L15" s="29"/>
      <c r="M15" s="29"/>
      <c r="N15" s="29"/>
      <c r="O15" s="29"/>
      <c r="P15" s="29"/>
      <c r="Q15" s="29"/>
      <c r="R15" s="29"/>
    </row>
    <row r="16" spans="1:11" s="8" customFormat="1" ht="12.75">
      <c r="A16" s="83"/>
      <c r="B16" s="79" t="s">
        <v>153</v>
      </c>
      <c r="C16" s="91">
        <f>'Main+Summary'!C19</f>
        <v>41182</v>
      </c>
      <c r="D16" s="91">
        <f>'Main+Summary'!D19</f>
        <v>41547</v>
      </c>
      <c r="E16" s="91">
        <f>'Main+Summary'!E19</f>
        <v>41912</v>
      </c>
      <c r="F16" s="91">
        <f>'Main+Summary'!F19</f>
        <v>42277</v>
      </c>
      <c r="G16" s="91">
        <f>'Main+Summary'!G19</f>
        <v>42643</v>
      </c>
      <c r="H16" s="91" t="e">
        <f>'Main+Summary'!#REF!</f>
        <v>#REF!</v>
      </c>
      <c r="J16" s="29"/>
      <c r="K16" s="9"/>
    </row>
    <row r="17" spans="1:11" s="8" customFormat="1" ht="26.25" thickBot="1">
      <c r="A17" s="61" t="s">
        <v>156</v>
      </c>
      <c r="B17" s="63" t="s">
        <v>28</v>
      </c>
      <c r="C17" s="76"/>
      <c r="D17" s="77"/>
      <c r="E17" s="77"/>
      <c r="F17" s="77"/>
      <c r="G17" s="77"/>
      <c r="H17" s="96"/>
      <c r="I17" s="42" t="s">
        <v>5</v>
      </c>
      <c r="J17" s="29"/>
      <c r="K17" s="9"/>
    </row>
    <row r="18" spans="2:10" ht="15.75" thickTop="1">
      <c r="B18" s="24" t="s">
        <v>0</v>
      </c>
      <c r="C18" s="45" t="s">
        <v>46</v>
      </c>
      <c r="D18" s="45" t="s">
        <v>46</v>
      </c>
      <c r="E18" s="45" t="s">
        <v>46</v>
      </c>
      <c r="F18" s="45" t="s">
        <v>46</v>
      </c>
      <c r="G18" s="45" t="s">
        <v>46</v>
      </c>
      <c r="H18" s="45" t="s">
        <v>46</v>
      </c>
      <c r="I18" s="20">
        <f>SUM(C18:H18)</f>
        <v>0</v>
      </c>
      <c r="J18" s="21"/>
    </row>
    <row r="19" spans="1:10" ht="15.75">
      <c r="A19" s="41" t="s">
        <v>55</v>
      </c>
      <c r="B19" s="24"/>
      <c r="C19" s="40"/>
      <c r="D19" s="40"/>
      <c r="E19" s="40"/>
      <c r="F19" s="40"/>
      <c r="G19" s="40"/>
      <c r="H19" s="40"/>
      <c r="I19" s="40"/>
      <c r="J19" s="21"/>
    </row>
    <row r="20" spans="1:9" ht="12.75">
      <c r="A20" s="32" t="s">
        <v>57</v>
      </c>
      <c r="B20" s="30" t="s">
        <v>52</v>
      </c>
      <c r="C20" s="22"/>
      <c r="D20" s="22">
        <f aca="true" t="shared" si="0" ref="D20:G26">C20*(1+Cost_of_Living_Adjustment)</f>
        <v>0</v>
      </c>
      <c r="E20" s="22">
        <f t="shared" si="0"/>
        <v>0</v>
      </c>
      <c r="F20" s="22">
        <f t="shared" si="0"/>
        <v>0</v>
      </c>
      <c r="G20" s="22">
        <f t="shared" si="0"/>
        <v>0</v>
      </c>
      <c r="H20" s="22">
        <f aca="true" t="shared" si="1" ref="H20:H26">G20*(1+Cost_of_Living_Adjustment)</f>
        <v>0</v>
      </c>
      <c r="I20" s="22">
        <f aca="true" t="shared" si="2" ref="I20:I26">SUM(C20:H20)</f>
        <v>0</v>
      </c>
    </row>
    <row r="21" spans="1:9" ht="12.75">
      <c r="A21" s="32" t="s">
        <v>63</v>
      </c>
      <c r="B21" s="30">
        <v>8060</v>
      </c>
      <c r="C21" s="22"/>
      <c r="D21" s="22">
        <f t="shared" si="0"/>
        <v>0</v>
      </c>
      <c r="E21" s="22">
        <f t="shared" si="0"/>
        <v>0</v>
      </c>
      <c r="F21" s="22">
        <f t="shared" si="0"/>
        <v>0</v>
      </c>
      <c r="G21" s="22">
        <f t="shared" si="0"/>
        <v>0</v>
      </c>
      <c r="H21" s="22">
        <f t="shared" si="1"/>
        <v>0</v>
      </c>
      <c r="I21" s="22">
        <f t="shared" si="2"/>
        <v>0</v>
      </c>
    </row>
    <row r="22" spans="1:9" ht="12.75">
      <c r="A22" s="32" t="s">
        <v>4</v>
      </c>
      <c r="B22" s="30">
        <v>7650</v>
      </c>
      <c r="C22" s="22"/>
      <c r="D22" s="22">
        <f t="shared" si="0"/>
        <v>0</v>
      </c>
      <c r="E22" s="22">
        <f t="shared" si="0"/>
        <v>0</v>
      </c>
      <c r="F22" s="22">
        <f t="shared" si="0"/>
        <v>0</v>
      </c>
      <c r="G22" s="22">
        <f t="shared" si="0"/>
        <v>0</v>
      </c>
      <c r="H22" s="22">
        <f t="shared" si="1"/>
        <v>0</v>
      </c>
      <c r="I22" s="22">
        <f t="shared" si="2"/>
        <v>0</v>
      </c>
    </row>
    <row r="23" spans="1:9" ht="12.75">
      <c r="A23" s="32" t="s">
        <v>7</v>
      </c>
      <c r="B23" s="30">
        <v>7670</v>
      </c>
      <c r="C23" s="22"/>
      <c r="D23" s="22">
        <f t="shared" si="0"/>
        <v>0</v>
      </c>
      <c r="E23" s="22">
        <f t="shared" si="0"/>
        <v>0</v>
      </c>
      <c r="F23" s="22">
        <f t="shared" si="0"/>
        <v>0</v>
      </c>
      <c r="G23" s="22">
        <f t="shared" si="0"/>
        <v>0</v>
      </c>
      <c r="H23" s="22">
        <f t="shared" si="1"/>
        <v>0</v>
      </c>
      <c r="I23" s="22">
        <f t="shared" si="2"/>
        <v>0</v>
      </c>
    </row>
    <row r="24" spans="1:9" ht="12.75">
      <c r="A24" s="32" t="s">
        <v>59</v>
      </c>
      <c r="B24" s="30">
        <v>8260</v>
      </c>
      <c r="C24" s="22"/>
      <c r="D24" s="22">
        <f t="shared" si="0"/>
        <v>0</v>
      </c>
      <c r="E24" s="22">
        <f t="shared" si="0"/>
        <v>0</v>
      </c>
      <c r="F24" s="22">
        <f t="shared" si="0"/>
        <v>0</v>
      </c>
      <c r="G24" s="22">
        <f t="shared" si="0"/>
        <v>0</v>
      </c>
      <c r="H24" s="22">
        <f t="shared" si="1"/>
        <v>0</v>
      </c>
      <c r="I24" s="22">
        <f t="shared" si="2"/>
        <v>0</v>
      </c>
    </row>
    <row r="25" spans="1:9" ht="12.75">
      <c r="A25" s="32" t="s">
        <v>16</v>
      </c>
      <c r="B25" s="30">
        <v>8553</v>
      </c>
      <c r="C25" s="22"/>
      <c r="D25" s="22">
        <f t="shared" si="0"/>
        <v>0</v>
      </c>
      <c r="E25" s="22">
        <f t="shared" si="0"/>
        <v>0</v>
      </c>
      <c r="F25" s="22">
        <f t="shared" si="0"/>
        <v>0</v>
      </c>
      <c r="G25" s="22">
        <f t="shared" si="0"/>
        <v>0</v>
      </c>
      <c r="H25" s="22">
        <f t="shared" si="1"/>
        <v>0</v>
      </c>
      <c r="I25" s="22">
        <f t="shared" si="2"/>
        <v>0</v>
      </c>
    </row>
    <row r="26" spans="1:18" s="7" customFormat="1" ht="13.5" thickBot="1">
      <c r="A26" s="32" t="s">
        <v>58</v>
      </c>
      <c r="B26" s="30">
        <v>8641</v>
      </c>
      <c r="C26" s="22"/>
      <c r="D26" s="22">
        <f t="shared" si="0"/>
        <v>0</v>
      </c>
      <c r="E26" s="22">
        <f t="shared" si="0"/>
        <v>0</v>
      </c>
      <c r="F26" s="22">
        <f t="shared" si="0"/>
        <v>0</v>
      </c>
      <c r="G26" s="22">
        <f t="shared" si="0"/>
        <v>0</v>
      </c>
      <c r="H26" s="22">
        <f t="shared" si="1"/>
        <v>0</v>
      </c>
      <c r="I26" s="22">
        <f t="shared" si="2"/>
        <v>0</v>
      </c>
      <c r="J26" s="29"/>
      <c r="K26" s="69"/>
      <c r="L26" s="69"/>
      <c r="M26" s="69"/>
      <c r="N26" s="69"/>
      <c r="O26" s="69"/>
      <c r="P26" s="69"/>
      <c r="Q26" s="69"/>
      <c r="R26" s="69"/>
    </row>
    <row r="27" spans="2:18" s="18" customFormat="1" ht="15.75" thickTop="1">
      <c r="B27" s="24" t="s">
        <v>17</v>
      </c>
      <c r="C27" s="20">
        <f aca="true" t="shared" si="3" ref="C27:H27">SUM(C20:C26)</f>
        <v>0</v>
      </c>
      <c r="D27" s="20">
        <f t="shared" si="3"/>
        <v>0</v>
      </c>
      <c r="E27" s="20">
        <f t="shared" si="3"/>
        <v>0</v>
      </c>
      <c r="F27" s="20">
        <f t="shared" si="3"/>
        <v>0</v>
      </c>
      <c r="G27" s="20">
        <f t="shared" si="3"/>
        <v>0</v>
      </c>
      <c r="H27" s="20">
        <f t="shared" si="3"/>
        <v>0</v>
      </c>
      <c r="I27" s="20">
        <f>SUM(I20:I26)</f>
        <v>0</v>
      </c>
      <c r="J27" s="21"/>
      <c r="K27" s="69"/>
      <c r="L27" s="69"/>
      <c r="M27" s="69"/>
      <c r="N27" s="69"/>
      <c r="O27" s="69"/>
      <c r="P27" s="69"/>
      <c r="Q27" s="69"/>
      <c r="R27" s="69"/>
    </row>
    <row r="28" spans="1:10" ht="15">
      <c r="A28" s="18"/>
      <c r="B28" s="25" t="s">
        <v>21</v>
      </c>
      <c r="C28" s="2">
        <f aca="true" t="shared" si="4" ref="C28:I28">C27</f>
        <v>0</v>
      </c>
      <c r="D28" s="2">
        <f t="shared" si="4"/>
        <v>0</v>
      </c>
      <c r="E28" s="2">
        <f t="shared" si="4"/>
        <v>0</v>
      </c>
      <c r="F28" s="2">
        <f t="shared" si="4"/>
        <v>0</v>
      </c>
      <c r="G28" s="2">
        <f t="shared" si="4"/>
        <v>0</v>
      </c>
      <c r="H28" s="2">
        <f>H27</f>
        <v>0</v>
      </c>
      <c r="I28" s="2">
        <f t="shared" si="4"/>
        <v>0</v>
      </c>
      <c r="J28" s="17"/>
    </row>
    <row r="29" spans="1:10" ht="16.5" thickBot="1">
      <c r="A29" s="24" t="s">
        <v>13</v>
      </c>
      <c r="B29" s="19">
        <v>8400</v>
      </c>
      <c r="C29" s="46" t="s">
        <v>46</v>
      </c>
      <c r="D29" s="46" t="s">
        <v>46</v>
      </c>
      <c r="E29" s="46" t="s">
        <v>46</v>
      </c>
      <c r="F29" s="46" t="s">
        <v>46</v>
      </c>
      <c r="G29" s="46" t="s">
        <v>46</v>
      </c>
      <c r="H29" s="46" t="s">
        <v>46</v>
      </c>
      <c r="I29" s="37">
        <v>0</v>
      </c>
      <c r="J29" s="18"/>
    </row>
    <row r="30" spans="1:10" ht="15.75" thickTop="1">
      <c r="A30" s="18"/>
      <c r="B30" s="24" t="s">
        <v>5</v>
      </c>
      <c r="C30" s="20">
        <f aca="true" t="shared" si="5" ref="C30:H30">C27</f>
        <v>0</v>
      </c>
      <c r="D30" s="20">
        <f t="shared" si="5"/>
        <v>0</v>
      </c>
      <c r="E30" s="20">
        <f t="shared" si="5"/>
        <v>0</v>
      </c>
      <c r="F30" s="20">
        <f t="shared" si="5"/>
        <v>0</v>
      </c>
      <c r="G30" s="20">
        <f t="shared" si="5"/>
        <v>0</v>
      </c>
      <c r="H30" s="20">
        <f t="shared" si="5"/>
        <v>0</v>
      </c>
      <c r="I30" s="20">
        <f>I29+I27</f>
        <v>0</v>
      </c>
      <c r="J30" s="23"/>
    </row>
    <row r="31" spans="2:9" ht="12.75">
      <c r="B31" s="32" t="s">
        <v>27</v>
      </c>
      <c r="C31" s="22"/>
      <c r="D31" s="22"/>
      <c r="E31" s="22"/>
      <c r="F31" s="22"/>
      <c r="G31" s="22"/>
      <c r="H31" s="22"/>
      <c r="I31" s="101">
        <f>SUM(C31:H31)</f>
        <v>0</v>
      </c>
    </row>
    <row r="32" spans="2:9" ht="12.75">
      <c r="B32" s="32" t="s">
        <v>15</v>
      </c>
      <c r="C32" s="38">
        <f aca="true" t="shared" si="6" ref="C32:H32">C31-C30</f>
        <v>0</v>
      </c>
      <c r="D32" s="38">
        <f t="shared" si="6"/>
        <v>0</v>
      </c>
      <c r="E32" s="38">
        <f t="shared" si="6"/>
        <v>0</v>
      </c>
      <c r="F32" s="38">
        <f t="shared" si="6"/>
        <v>0</v>
      </c>
      <c r="G32" s="38">
        <f t="shared" si="6"/>
        <v>0</v>
      </c>
      <c r="H32" s="38">
        <f t="shared" si="6"/>
        <v>0</v>
      </c>
      <c r="I32" s="100">
        <f>SUM(C32:H32)</f>
        <v>0</v>
      </c>
    </row>
    <row r="33" ht="12.75">
      <c r="B33" s="32"/>
    </row>
  </sheetData>
  <sheetProtection/>
  <printOptions gridLines="1" horizontalCentered="1" verticalCentered="1"/>
  <pageMargins left="0.51" right="0.46" top="0.5" bottom="0.5" header="0.5" footer="0.5"/>
  <pageSetup fitToHeight="1" fitToWidth="1" horizontalDpi="600" verticalDpi="600" orientation="portrait" scale="7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29"/>
  <sheetViews>
    <sheetView zoomScalePageLayoutView="0" workbookViewId="0" topLeftCell="A1">
      <selection activeCell="A29" sqref="A29"/>
    </sheetView>
  </sheetViews>
  <sheetFormatPr defaultColWidth="9.140625" defaultRowHeight="12.75"/>
  <cols>
    <col min="1" max="1" width="8.28125" style="73" customWidth="1"/>
    <col min="2" max="2" width="12.00390625" style="72" customWidth="1"/>
    <col min="3" max="3" width="82.57421875" style="74" customWidth="1"/>
    <col min="4" max="16384" width="9.140625" style="69" customWidth="1"/>
  </cols>
  <sheetData>
    <row r="1" spans="1:3" s="72" customFormat="1" ht="25.5">
      <c r="A1" s="70" t="s">
        <v>101</v>
      </c>
      <c r="B1" s="71" t="s">
        <v>102</v>
      </c>
      <c r="C1" s="71" t="s">
        <v>103</v>
      </c>
    </row>
    <row r="2" spans="1:3" ht="12.75">
      <c r="A2" s="73">
        <v>39581</v>
      </c>
      <c r="B2" s="72" t="s">
        <v>98</v>
      </c>
      <c r="C2" s="74" t="s">
        <v>99</v>
      </c>
    </row>
    <row r="3" spans="1:3" ht="25.5">
      <c r="A3" s="73">
        <v>39581</v>
      </c>
      <c r="B3" s="72" t="s">
        <v>97</v>
      </c>
      <c r="C3" s="74" t="s">
        <v>100</v>
      </c>
    </row>
    <row r="4" spans="1:3" ht="25.5">
      <c r="A4" s="73">
        <v>39623</v>
      </c>
      <c r="B4" s="72" t="s">
        <v>106</v>
      </c>
      <c r="C4" s="74" t="s">
        <v>108</v>
      </c>
    </row>
    <row r="5" spans="1:3" ht="12.75">
      <c r="A5" s="73">
        <v>39623</v>
      </c>
      <c r="B5" s="72" t="s">
        <v>107</v>
      </c>
      <c r="C5" s="74" t="s">
        <v>109</v>
      </c>
    </row>
    <row r="6" spans="1:3" ht="12.75">
      <c r="A6" s="73">
        <v>39770</v>
      </c>
      <c r="B6" s="72" t="s">
        <v>112</v>
      </c>
      <c r="C6" s="74" t="s">
        <v>110</v>
      </c>
    </row>
    <row r="7" spans="1:3" ht="12.75">
      <c r="A7" s="73">
        <v>39770</v>
      </c>
      <c r="B7" s="72" t="s">
        <v>111</v>
      </c>
      <c r="C7" s="74" t="s">
        <v>113</v>
      </c>
    </row>
    <row r="8" spans="1:3" ht="12.75">
      <c r="A8" s="73">
        <v>39770</v>
      </c>
      <c r="B8" s="72" t="s">
        <v>111</v>
      </c>
      <c r="C8" s="74" t="s">
        <v>117</v>
      </c>
    </row>
    <row r="9" spans="1:3" ht="51">
      <c r="A9" s="73">
        <v>39896</v>
      </c>
      <c r="B9" s="72" t="s">
        <v>125</v>
      </c>
      <c r="C9" s="74" t="s">
        <v>126</v>
      </c>
    </row>
    <row r="10" spans="1:3" ht="51">
      <c r="A10" s="73">
        <v>39909</v>
      </c>
      <c r="B10" s="72" t="s">
        <v>125</v>
      </c>
      <c r="C10" s="74" t="s">
        <v>127</v>
      </c>
    </row>
    <row r="11" spans="1:3" ht="51">
      <c r="A11" s="73">
        <v>39910</v>
      </c>
      <c r="B11" s="72" t="s">
        <v>125</v>
      </c>
      <c r="C11" s="74" t="s">
        <v>128</v>
      </c>
    </row>
    <row r="12" spans="1:3" ht="51">
      <c r="A12" s="73">
        <v>39918</v>
      </c>
      <c r="B12" s="72" t="s">
        <v>125</v>
      </c>
      <c r="C12" s="74" t="s">
        <v>129</v>
      </c>
    </row>
    <row r="13" spans="1:3" ht="51">
      <c r="A13" s="73">
        <v>39930</v>
      </c>
      <c r="B13" s="72" t="s">
        <v>125</v>
      </c>
      <c r="C13" s="74" t="s">
        <v>137</v>
      </c>
    </row>
    <row r="14" spans="1:3" ht="12.75">
      <c r="A14" s="73">
        <v>39941</v>
      </c>
      <c r="B14" s="72" t="s">
        <v>138</v>
      </c>
      <c r="C14" s="74" t="s">
        <v>139</v>
      </c>
    </row>
    <row r="15" spans="1:3" ht="25.5">
      <c r="A15" s="73">
        <v>39941</v>
      </c>
      <c r="B15" s="72" t="s">
        <v>140</v>
      </c>
      <c r="C15" s="74" t="s">
        <v>141</v>
      </c>
    </row>
    <row r="16" spans="1:3" ht="12.75">
      <c r="A16" s="73">
        <v>39967</v>
      </c>
      <c r="B16" s="72" t="s">
        <v>138</v>
      </c>
      <c r="C16" s="74" t="s">
        <v>145</v>
      </c>
    </row>
    <row r="17" spans="1:3" ht="12.75">
      <c r="A17" s="73">
        <v>39967</v>
      </c>
      <c r="B17" s="72" t="s">
        <v>111</v>
      </c>
      <c r="C17" s="74" t="s">
        <v>146</v>
      </c>
    </row>
    <row r="18" spans="1:3" ht="12.75">
      <c r="A18" s="73">
        <v>40000</v>
      </c>
      <c r="B18" s="72" t="s">
        <v>138</v>
      </c>
      <c r="C18" s="74" t="s">
        <v>147</v>
      </c>
    </row>
    <row r="19" spans="1:3" ht="12.75">
      <c r="A19" s="73">
        <v>40066</v>
      </c>
      <c r="B19" s="72" t="s">
        <v>148</v>
      </c>
      <c r="C19" s="74" t="s">
        <v>149</v>
      </c>
    </row>
    <row r="20" spans="1:3" ht="25.5">
      <c r="A20" s="73">
        <v>40132</v>
      </c>
      <c r="B20" s="72" t="s">
        <v>165</v>
      </c>
      <c r="C20" s="74" t="s">
        <v>166</v>
      </c>
    </row>
    <row r="21" spans="1:3" ht="25.5">
      <c r="A21" s="73">
        <v>40183</v>
      </c>
      <c r="B21" s="72" t="s">
        <v>167</v>
      </c>
      <c r="C21" s="97" t="s">
        <v>168</v>
      </c>
    </row>
    <row r="22" spans="1:3" ht="25.5">
      <c r="A22" s="73">
        <v>40191</v>
      </c>
      <c r="B22" s="72" t="s">
        <v>167</v>
      </c>
      <c r="C22" s="74" t="s">
        <v>169</v>
      </c>
    </row>
    <row r="23" spans="1:3" ht="12.75">
      <c r="A23" s="73">
        <v>40222</v>
      </c>
      <c r="B23" s="72" t="s">
        <v>138</v>
      </c>
      <c r="C23" s="74" t="s">
        <v>170</v>
      </c>
    </row>
    <row r="24" spans="1:3" ht="12.75">
      <c r="A24" s="73">
        <v>40228</v>
      </c>
      <c r="B24" s="72" t="s">
        <v>107</v>
      </c>
      <c r="C24" s="74" t="s">
        <v>171</v>
      </c>
    </row>
    <row r="25" spans="1:3" ht="12.75">
      <c r="A25" s="73">
        <v>40242</v>
      </c>
      <c r="B25" s="72" t="s">
        <v>167</v>
      </c>
      <c r="C25" s="74" t="s">
        <v>173</v>
      </c>
    </row>
    <row r="27" spans="1:3" ht="12.75">
      <c r="A27" s="73">
        <v>40311</v>
      </c>
      <c r="B27" s="72" t="s">
        <v>138</v>
      </c>
      <c r="C27" s="74" t="s">
        <v>174</v>
      </c>
    </row>
    <row r="28" spans="1:3" ht="12.75">
      <c r="A28" s="73">
        <v>40529</v>
      </c>
      <c r="B28" s="72" t="s">
        <v>138</v>
      </c>
      <c r="C28" s="74" t="s">
        <v>175</v>
      </c>
    </row>
    <row r="29" spans="1:3" ht="12.75">
      <c r="A29" s="73">
        <v>40701</v>
      </c>
      <c r="B29" s="72" t="s">
        <v>138</v>
      </c>
      <c r="C29" s="74" t="s">
        <v>178</v>
      </c>
    </row>
  </sheetData>
  <sheetProtection/>
  <printOptions gridLines="1"/>
  <pageMargins left="0.75" right="0.75" top="1" bottom="1" header="0.5" footer="0.5"/>
  <pageSetup fitToHeight="1" fitToWidth="1" horizontalDpi="600" verticalDpi="600" orientation="portrait" scale="88"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FAS Research Administration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Woodward Massey</dc:creator>
  <cp:keywords/>
  <dc:description/>
  <cp:lastModifiedBy>hmm331</cp:lastModifiedBy>
  <cp:lastPrinted>2009-12-10T15:42:59Z</cp:lastPrinted>
  <dcterms:created xsi:type="dcterms:W3CDTF">2003-08-28T19:24:34Z</dcterms:created>
  <dcterms:modified xsi:type="dcterms:W3CDTF">2011-08-29T17:11:11Z</dcterms:modified>
  <cp:category/>
  <cp:version/>
  <cp:contentType/>
  <cp:contentStatus/>
</cp:coreProperties>
</file>